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49" firstSheet="0" activeTab="1"/>
  </bookViews>
  <sheets>
    <sheet name="Bienvenue" sheetId="1" state="visible" r:id="rId2"/>
    <sheet name="Guide des Blocs" sheetId="2" state="visible" r:id="rId3"/>
    <sheet name="Nourritures Récurrentes" sheetId="3" state="visible" r:id="rId4"/>
    <sheet name="Glucides à Limiter" sheetId="4" state="visible" r:id="rId5"/>
  </sheets>
  <calcPr iterateCount="100" refMode="A1" iterate="false" iterateDelta="0.001"/>
</workbook>
</file>

<file path=xl/sharedStrings.xml><?xml version="1.0" encoding="utf-8"?>
<sst xmlns="http://schemas.openxmlformats.org/spreadsheetml/2006/main" count="540" uniqueCount="313">
  <si>
    <t>Calculateur de BLOCK</t>
  </si>
  <si>
    <t>Introduction</t>
  </si>
  <si>
    <t>L'inventeur de ce calculateur l'a inventé pour pouvoir créer facilement des recettes et des plats important tout en prenant en compte la diète "The Zone"</t>
  </si>
  <si>
    <t>Vous apercevrez en haut de chaques feuilles une ligne de calcul</t>
  </si>
  <si>
    <t>Insérez le nombre de Block</t>
  </si>
  <si>
    <r>
      <t>Insérez le nombre de block que vous voulez calculer où se tr</t>
    </r>
    <r>
      <rPr>
        <b val="true"/>
        <sz val="11"/>
        <color rgb="FF000000"/>
        <rFont val="Calibri"/>
        <family val="2"/>
      </rPr>
      <t>o</t>
    </r>
    <r>
      <rPr>
        <sz val="11"/>
        <color rgb="FF000000"/>
        <rFont val="Calibri"/>
        <family val="2"/>
      </rPr>
      <t>uve le X</t>
    </r>
  </si>
  <si>
    <t>Le calculateur déterminera la mesure de chaque aliment sur la feuille ce qui correspondra au nombre de block entrés</t>
  </si>
  <si>
    <t>"Le Guide des Blocs " (Feuille 1) est un guide qui déterminera votre séparation des blocks sur la journée,</t>
  </si>
  <si>
    <t>"Nourritures Récurrentes" (feuille 2) sont les aliments à favoriser pour votre diète,</t>
  </si>
  <si>
    <t>"Glucides à Limiter" (Feuille 3) sont les glucides à limiter dans votre alimentation.</t>
  </si>
  <si>
    <r>
      <t>Ce guide ne prends en compte que les nutrime</t>
    </r>
    <r>
      <rPr>
        <i val="true"/>
        <sz val="11"/>
        <color rgb="FF000000"/>
        <rFont val="Calibri"/>
        <family val="2"/>
      </rPr>
      <t>nts princ</t>
    </r>
    <r>
      <rPr>
        <sz val="11"/>
        <color rgb="FF000000"/>
        <rFont val="Calibri"/>
        <family val="2"/>
      </rPr>
      <t>ipaux de chaque aliment.</t>
    </r>
  </si>
  <si>
    <t>Arrondissez si besoin.</t>
  </si>
  <si>
    <t>Les basiques de la diète "The Zone"</t>
  </si>
  <si>
    <t>7 GRAMMES DE PROTEINES = 1 BLOCK DE PROTEINE</t>
  </si>
  <si>
    <t>9 GRAMMES DE GLUCIDES = 1 BLOCK DE GLUCIDE</t>
  </si>
  <si>
    <t>3 GRAMMES DE LIPIDES = 1 BLOCK DE LIPIDES (on assume ici qu'il y a 1,5gr de lipides par block de protéines)</t>
  </si>
  <si>
    <t>Guide des Block</t>
  </si>
  <si>
    <t>Petit Déjeuner</t>
  </si>
  <si>
    <t>Déjeuner</t>
  </si>
  <si>
    <t>Collation</t>
  </si>
  <si>
    <t>Diner</t>
  </si>
  <si>
    <t>TOTAL JOURNALIER DE BLOCK</t>
  </si>
  <si>
    <t>Type de corps</t>
  </si>
  <si>
    <t>Femme Petite</t>
  </si>
  <si>
    <t>Femme Moyenne</t>
  </si>
  <si>
    <t>Femme Forte</t>
  </si>
  <si>
    <t>Femme Athlétique et Musclée</t>
  </si>
  <si>
    <t>Homme petit</t>
  </si>
  <si>
    <t>Homme Moyen</t>
  </si>
  <si>
    <t>Homme fort</t>
  </si>
  <si>
    <t>Homme très fort</t>
  </si>
  <si>
    <t>Hard-gainer</t>
  </si>
  <si>
    <t>Fort Hard-gainer</t>
  </si>
  <si>
    <t>Homme Athlétique et Musclé</t>
  </si>
  <si>
    <t>Calorie Block Calculateur</t>
  </si>
  <si>
    <t>Nombre de Block</t>
  </si>
  <si>
    <t>OU</t>
  </si>
  <si>
    <t>Protéines</t>
  </si>
  <si>
    <t>Glucides</t>
  </si>
  <si>
    <t>Lipides</t>
  </si>
  <si>
    <t>Nombre de calories =</t>
  </si>
  <si>
    <t>*Note: Le montant total de calories ne prend en compte que les macronutriments majeurs. La différence est de à peu près 200-400 calories de plus que l'indicateur</t>
  </si>
  <si>
    <t>Il y a des calories cachées dans tous les aliments listés qui ne sont pas pris en compte</t>
  </si>
  <si>
    <t>CALCULATEURS DE BLOCK</t>
  </si>
  <si>
    <t>Protéines (grammes)</t>
  </si>
  <si>
    <t>Glucides (grammes)</t>
  </si>
  <si>
    <t>Lipides (grammes)</t>
  </si>
  <si>
    <t>BLOCK</t>
  </si>
  <si>
    <t>*Entrez le nombre de grammes de chaque macronutriment dans cette colonne et cela vous fournira le nombre de blocs le plus proche</t>
  </si>
  <si>
    <r>
      <t>Pour la classification (Protéines ou Glucides ou Lipides) prenez juste en compte </t>
    </r>
    <r>
      <rPr>
        <b val="true"/>
        <sz val="11"/>
        <color rgb="FF000000"/>
        <rFont val="Calibri"/>
        <family val="2"/>
      </rPr>
      <t>le principal macronutriment de votre aliment</t>
    </r>
  </si>
  <si>
    <t>Entrez le nombre de Blocs</t>
  </si>
  <si>
    <t>Proteines</t>
  </si>
  <si>
    <t>Montant</t>
  </si>
  <si>
    <t>Glucides (non-cuit)</t>
  </si>
  <si>
    <t>Blanc de Poulet</t>
  </si>
  <si>
    <t>gr</t>
  </si>
  <si>
    <t>Flocons d'avoine (sec)</t>
  </si>
  <si>
    <t>Germes de Luzerne</t>
  </si>
  <si>
    <t>Amande</t>
  </si>
  <si>
    <t>pièces</t>
  </si>
  <si>
    <t>Blanc de Dinde</t>
  </si>
  <si>
    <t>Artichaut</t>
  </si>
  <si>
    <t>Petite</t>
  </si>
  <si>
    <t>Brocoli</t>
  </si>
  <si>
    <t>Avocat</t>
  </si>
  <si>
    <t>c.à.s</t>
  </si>
  <si>
    <t>Dinde haché</t>
  </si>
  <si>
    <t>Asperge</t>
  </si>
  <si>
    <t>Têtes</t>
  </si>
  <si>
    <t>Choux cabbu</t>
  </si>
  <si>
    <t>huile de Canne</t>
  </si>
  <si>
    <t>c</t>
  </si>
  <si>
    <t>Veau</t>
  </si>
  <si>
    <t>Haricot Vert</t>
  </si>
  <si>
    <t>Choux-fleur</t>
  </si>
  <si>
    <t>Noix de Macadamia</t>
  </si>
  <si>
    <t>Bœuf</t>
  </si>
  <si>
    <t>Haricot Noire</t>
  </si>
  <si>
    <t>Celeris</t>
  </si>
  <si>
    <t>olive</t>
  </si>
  <si>
    <t>Bœuf Haché</t>
  </si>
  <si>
    <t>broccoli</t>
  </si>
  <si>
    <t>Comcombre</t>
  </si>
  <si>
    <t>(22cm)</t>
  </si>
  <si>
    <t>Beurre de cacahuète</t>
  </si>
  <si>
    <t>Bacon Canadien</t>
  </si>
  <si>
    <t>Choux de bruxelle</t>
  </si>
  <si>
    <t>Laitue Iceberg</t>
  </si>
  <si>
    <t>têtes</t>
  </si>
  <si>
    <t>Cacahuète</t>
  </si>
  <si>
    <t>corned beef</t>
  </si>
  <si>
    <t>cabbage</t>
  </si>
  <si>
    <t>Laitue Romaine</t>
  </si>
  <si>
    <t>Noix de cajou</t>
  </si>
  <si>
    <t>Canard</t>
  </si>
  <si>
    <t>Choux fleur</t>
  </si>
  <si>
    <t>Champignon</t>
  </si>
  <si>
    <t>Noix</t>
  </si>
  <si>
    <t>Jambon</t>
  </si>
  <si>
    <t>Poix chiches</t>
  </si>
  <si>
    <t>Oignons</t>
  </si>
  <si>
    <t>Huile de Noix</t>
  </si>
  <si>
    <t>Agneau</t>
  </si>
  <si>
    <t>Cornichons</t>
  </si>
  <si>
    <t>(7cm)</t>
  </si>
  <si>
    <t>Piments</t>
  </si>
  <si>
    <t>Huile d'olive</t>
  </si>
  <si>
    <t>Agneau haché</t>
  </si>
  <si>
    <t>Aubergine</t>
  </si>
  <si>
    <t>Radis</t>
  </si>
  <si>
    <t>tahini</t>
  </si>
  <si>
    <t>Porc</t>
  </si>
  <si>
    <t>Haricot Rouge</t>
  </si>
  <si>
    <t>Sauce salsa</t>
  </si>
  <si>
    <t>ml</t>
  </si>
  <si>
    <t>Guacamole</t>
  </si>
  <si>
    <t>Porc haché</t>
  </si>
  <si>
    <t>Poireau</t>
  </si>
  <si>
    <t>snow peas</t>
  </si>
  <si>
    <t>huile végétale</t>
  </si>
  <si>
    <t>Calamar</t>
  </si>
  <si>
    <t>Lentille</t>
  </si>
  <si>
    <t>Epinard</t>
  </si>
  <si>
    <t>mayonnaise</t>
  </si>
  <si>
    <t>Poisson Chat</t>
  </si>
  <si>
    <t>Oignon</t>
  </si>
  <si>
    <t>Tomate</t>
  </si>
  <si>
    <t>mayo light</t>
  </si>
  <si>
    <t>Bulot</t>
  </si>
  <si>
    <t>Choucroute</t>
  </si>
  <si>
    <t>Pomme</t>
  </si>
  <si>
    <t>Huile de sésame</t>
  </si>
  <si>
    <t>Crabe</t>
  </si>
  <si>
    <t>Courge spaghettie</t>
  </si>
  <si>
    <t>Compote de pomme (non-sucré)</t>
  </si>
  <si>
    <t>Graine de tournesol</t>
  </si>
  <si>
    <t>Sole</t>
  </si>
  <si>
    <t>Abricot</t>
  </si>
  <si>
    <t>Petit</t>
  </si>
  <si>
    <t>Bacon émietté</t>
  </si>
  <si>
    <t>Ecrevisse</t>
  </si>
  <si>
    <t>Sauce tomate</t>
  </si>
  <si>
    <t>Mures</t>
  </si>
  <si>
    <t>Beurre</t>
  </si>
  <si>
    <t>Saumon</t>
  </si>
  <si>
    <t>Melon</t>
  </si>
  <si>
    <t>Crème liquide</t>
  </si>
  <si>
    <t>Pétoncle</t>
  </si>
  <si>
    <t>Courge jaune</t>
  </si>
  <si>
    <t>Cerises</t>
  </si>
  <si>
    <t>Crème</t>
  </si>
  <si>
    <t>Espadon</t>
  </si>
  <si>
    <t>Courgette</t>
  </si>
  <si>
    <t>Salade de fruit (eau non sucrée)</t>
  </si>
  <si>
    <t>cream cheese</t>
  </si>
  <si>
    <t>Crevette</t>
  </si>
  <si>
    <t>Myrtilles</t>
  </si>
  <si>
    <t>Crème aigre</t>
  </si>
  <si>
    <t>Steak de thon</t>
  </si>
  <si>
    <t>Raisins (Europe)</t>
  </si>
  <si>
    <t>Sauce tartare</t>
  </si>
  <si>
    <t>Thon en boite</t>
  </si>
  <si>
    <t>Items Combo</t>
  </si>
  <si>
    <t>Raisins</t>
  </si>
  <si>
    <t>lard</t>
  </si>
  <si>
    <t>Whey Protein</t>
  </si>
  <si>
    <t>Lait (Ecrémé)</t>
  </si>
  <si>
    <t>honeydew (Melon)</t>
  </si>
  <si>
    <t>Graisse alimentaire</t>
  </si>
  <si>
    <t>Burger au soja</t>
  </si>
  <si>
    <t>Paté</t>
  </si>
  <si>
    <t>Yogurt (Sans graisses)</t>
  </si>
  <si>
    <t>Kiwi</t>
  </si>
  <si>
    <t>Sauce Soja</t>
  </si>
  <si>
    <t>links</t>
  </si>
  <si>
    <t>Haricot de Soja Cuit</t>
  </si>
  <si>
    <t>Citron</t>
  </si>
  <si>
    <t>Fromage de soja</t>
  </si>
  <si>
    <t>Lait de Soja</t>
  </si>
  <si>
    <t>nectarine</t>
  </si>
  <si>
    <t>Tofu entier</t>
  </si>
  <si>
    <t>Orange</t>
  </si>
  <si>
    <t>Pâte de soja</t>
  </si>
  <si>
    <t>*Note: Les items combo contiennent 1 bloc de glucides et 1 de protéines</t>
  </si>
  <si>
    <t>Pêche</t>
  </si>
  <si>
    <t>Œuf entier</t>
  </si>
  <si>
    <t>Grand</t>
  </si>
  <si>
    <t>Poire</t>
  </si>
  <si>
    <t>Blanc d'œuf</t>
  </si>
  <si>
    <t>Ananas</t>
  </si>
  <si>
    <t>Œufs conditionnés</t>
  </si>
  <si>
    <t>Prunes</t>
  </si>
  <si>
    <t>Fromage</t>
  </si>
  <si>
    <t>Mûres (rouge)</t>
  </si>
  <si>
    <t>Fromage blanc</t>
  </si>
  <si>
    <t>Fraises</t>
  </si>
  <si>
    <t>Feta</t>
  </si>
  <si>
    <t>Clémentines</t>
  </si>
  <si>
    <t>Ricotta</t>
  </si>
  <si>
    <t>Pastèque</t>
  </si>
  <si>
    <t>Patate douce</t>
  </si>
  <si>
    <t>Entrez le nombre de blocs</t>
  </si>
  <si>
    <t>Glucides à limiter</t>
  </si>
  <si>
    <t>Végétaux</t>
  </si>
  <si>
    <t>Graines / Pains</t>
  </si>
  <si>
    <t>Condiments</t>
  </si>
  <si>
    <t>Courge</t>
  </si>
  <si>
    <t>bagel</t>
  </si>
  <si>
    <t>ea</t>
  </si>
  <si>
    <t>Sauce BBQ</t>
  </si>
  <si>
    <t>Haricots Blanc</t>
  </si>
  <si>
    <t>Blé</t>
  </si>
  <si>
    <t>Ketchup</t>
  </si>
  <si>
    <t>Betterave</t>
  </si>
  <si>
    <t>biscuit</t>
  </si>
  <si>
    <t>Sauce Coktail</t>
  </si>
  <si>
    <t>Doubeurre</t>
  </si>
  <si>
    <t>Patate cuites</t>
  </si>
  <si>
    <t>Miel</t>
  </si>
  <si>
    <t>Carrotte</t>
  </si>
  <si>
    <t>Chapelure</t>
  </si>
  <si>
    <t>Confiture</t>
  </si>
  <si>
    <t>cuillère</t>
  </si>
  <si>
    <t>Frite</t>
  </si>
  <si>
    <t>Pain</t>
  </si>
  <si>
    <t>slice</t>
  </si>
  <si>
    <t>Sauce aux prunes</t>
  </si>
  <si>
    <t>Haricot de Lima</t>
  </si>
  <si>
    <t>Baguette</t>
  </si>
  <si>
    <t>Mélasse</t>
  </si>
  <si>
    <t>Pois</t>
  </si>
  <si>
    <t>Sarrasin</t>
  </si>
  <si>
    <t>relish</t>
  </si>
  <si>
    <t>Pois rouge</t>
  </si>
  <si>
    <t>Céréale boulgour</t>
  </si>
  <si>
    <t>Sauce Steak</t>
  </si>
  <si>
    <t>Patate à l'eau</t>
  </si>
  <si>
    <t>Céréale diverses</t>
  </si>
  <si>
    <t>Sucre Brun</t>
  </si>
  <si>
    <t>Purée</t>
  </si>
  <si>
    <t>Pain de mais</t>
  </si>
  <si>
    <t>cm²</t>
  </si>
  <si>
    <t>Sucre en grain</t>
  </si>
  <si>
    <t>Potée de pois</t>
  </si>
  <si>
    <t>Maizena</t>
  </si>
  <si>
    <t>Sucre</t>
  </si>
  <si>
    <t>Patate douce à l'eau</t>
  </si>
  <si>
    <t>13cm</t>
  </si>
  <si>
    <t>croissant</t>
  </si>
  <si>
    <t>Sirop d'érable</t>
  </si>
  <si>
    <t>Patate douce purée</t>
  </si>
  <si>
    <t>crouton</t>
  </si>
  <si>
    <t>Sauce Teriyaki</t>
  </si>
  <si>
    <t>Fruit</t>
  </si>
  <si>
    <t>donut</t>
  </si>
  <si>
    <t>Alcool</t>
  </si>
  <si>
    <t>Banane</t>
  </si>
  <si>
    <t>22cm</t>
  </si>
  <si>
    <t>english muffin</t>
  </si>
  <si>
    <t>Bière</t>
  </si>
  <si>
    <t>Pinte</t>
  </si>
  <si>
    <t>Framboise</t>
  </si>
  <si>
    <t>Farine</t>
  </si>
  <si>
    <t>cuillères</t>
  </si>
  <si>
    <t>Sauce Framboise</t>
  </si>
  <si>
    <t>granola</t>
  </si>
  <si>
    <t>Liqueur</t>
  </si>
  <si>
    <t>shot</t>
  </si>
  <si>
    <t>Pruneau</t>
  </si>
  <si>
    <t>grits</t>
  </si>
  <si>
    <t>Vin</t>
  </si>
  <si>
    <t>Figue</t>
  </si>
  <si>
    <t>muffins</t>
  </si>
  <si>
    <t>Goyave</t>
  </si>
  <si>
    <t>Pâtes (cuites)</t>
  </si>
  <si>
    <t>Friandises</t>
  </si>
  <si>
    <t>kumquat</t>
  </si>
  <si>
    <t>Flocons d'avoine instantané</t>
  </si>
  <si>
    <t>pkt</t>
  </si>
  <si>
    <t>Barre de Chocolat</t>
  </si>
  <si>
    <t>Mangue</t>
  </si>
  <si>
    <t>Pates Cuites</t>
  </si>
  <si>
    <t>Chips</t>
  </si>
  <si>
    <t>Papaye</t>
  </si>
  <si>
    <t>pancake</t>
  </si>
  <si>
    <t>(4 in)</t>
  </si>
  <si>
    <t>Graham crackers</t>
  </si>
  <si>
    <t>prunes</t>
  </si>
  <si>
    <t>Pain Pita</t>
  </si>
  <si>
    <t>Crème glacée</t>
  </si>
  <si>
    <t>raisins</t>
  </si>
  <si>
    <t>popcorn</t>
  </si>
  <si>
    <t>Jus de Fruit</t>
  </si>
  <si>
    <t>Riz cuit</t>
  </si>
  <si>
    <t>Bretzel</t>
  </si>
  <si>
    <t>Jus de Pomme</t>
  </si>
  <si>
    <t>Gateau de riz</t>
  </si>
  <si>
    <t>Tortillas</t>
  </si>
  <si>
    <t>Jus de Cerise</t>
  </si>
  <si>
    <t>Pain à Hot Dog</t>
  </si>
  <si>
    <t>Crackers salé</t>
  </si>
  <si>
    <t>Jus multivitaminés</t>
  </si>
  <si>
    <t>Taco Shell</t>
  </si>
  <si>
    <t>Extra Pépites</t>
  </si>
  <si>
    <t>Jus de raison</t>
  </si>
  <si>
    <t>Tortilla de Mais</t>
  </si>
  <si>
    <t>(6 in)</t>
  </si>
  <si>
    <t>Jus de fruit de la passion</t>
  </si>
  <si>
    <t>Jus de citron</t>
  </si>
  <si>
    <t>Gauffre</t>
  </si>
  <si>
    <t>Jus d'orange</t>
  </si>
  <si>
    <t>Jus d'ananas</t>
  </si>
  <si>
    <t>Jus de tomate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</si>
</sst>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9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36"/>
      <color rgb="FF000066"/>
      <name val="Calibri"/>
      <family val="2"/>
    </font>
    <font>
      <b val="true"/>
      <sz val="14"/>
      <color rgb="FFFFFFFF"/>
      <name val="Calibri"/>
      <family val="2"/>
    </font>
    <font>
      <b val="true"/>
      <sz val="14"/>
      <color rgb="FF000000"/>
      <name val="Calibri"/>
      <family val="2"/>
    </font>
    <font>
      <b val="true"/>
      <sz val="11"/>
      <color rgb="FF000000"/>
      <name val="Calibri"/>
      <family val="2"/>
    </font>
    <font>
      <i val="true"/>
      <sz val="11"/>
      <color rgb="FF000000"/>
      <name val="Calibri"/>
      <family val="2"/>
    </font>
    <font>
      <b val="true"/>
      <i val="true"/>
      <sz val="14"/>
      <color rgb="FF000066"/>
      <name val="Calibri"/>
      <family val="2"/>
    </font>
    <font>
      <sz val="11"/>
      <color rgb="FFFFFFFF"/>
      <name val="Calibri"/>
      <family val="2"/>
    </font>
    <font>
      <b val="true"/>
      <sz val="11"/>
      <color rgb="FFFFFFFF"/>
      <name val="Calibri"/>
      <family val="2"/>
    </font>
    <font>
      <b val="true"/>
      <i val="true"/>
      <sz val="14"/>
      <color rgb="FFFFFFFF"/>
      <name val="Calibri"/>
      <family val="2"/>
    </font>
    <font>
      <b val="true"/>
      <sz val="18"/>
      <color rgb="FFFFFFFF"/>
      <name val="Calibri"/>
      <family val="2"/>
    </font>
    <font>
      <b val="true"/>
      <i val="true"/>
      <sz val="18"/>
      <color rgb="FFFFFFFF"/>
      <name val="Calibri"/>
      <family val="2"/>
    </font>
    <font>
      <b val="true"/>
      <i val="true"/>
      <sz val="20"/>
      <color rgb="FFFFFFFF"/>
      <name val="Calibri"/>
      <family val="2"/>
    </font>
    <font>
      <b val="true"/>
      <sz val="20"/>
      <color rgb="FFFFFFFF"/>
      <name val="Calibri"/>
      <family val="2"/>
    </font>
    <font>
      <sz val="20"/>
      <color rgb="FFFFFFFF"/>
      <name val="Calibri"/>
      <family val="2"/>
    </font>
    <font>
      <u val="single"/>
      <sz val="11"/>
      <color rgb="FF0000FF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333399"/>
        <bgColor rgb="FF003366"/>
      </patternFill>
    </fill>
    <fill>
      <patternFill patternType="solid">
        <fgColor rgb="FF0066CC"/>
        <bgColor rgb="FF008080"/>
      </patternFill>
    </fill>
    <fill>
      <patternFill patternType="solid">
        <fgColor rgb="FF003366"/>
        <bgColor rgb="FF333399"/>
      </patternFill>
    </fill>
    <fill>
      <patternFill patternType="solid">
        <fgColor rgb="FF00CCFF"/>
        <bgColor rgb="FF00FFFF"/>
      </patternFill>
    </fill>
    <fill>
      <patternFill patternType="solid">
        <fgColor rgb="FFFFD320"/>
        <bgColor rgb="FFFFCC00"/>
      </patternFill>
    </fill>
    <fill>
      <patternFill patternType="solid">
        <fgColor rgb="FFFF6600"/>
        <bgColor rgb="FFFF9900"/>
      </patternFill>
    </fill>
    <fill>
      <patternFill patternType="solid">
        <fgColor rgb="FF33FF99"/>
        <bgColor rgb="FF00FFFF"/>
      </patternFill>
    </fill>
    <fill>
      <patternFill patternType="solid">
        <fgColor rgb="FFFFCC00"/>
        <bgColor rgb="FFFFD320"/>
      </patternFill>
    </fill>
    <fill>
      <patternFill patternType="solid">
        <fgColor rgb="FF00FF00"/>
        <bgColor rgb="FF33FF9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8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1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1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11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11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1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1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6" fillId="11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11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1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1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11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D320"/>
      <rgbColor rgb="FFFF00FF"/>
      <rgbColor rgb="FF00FFFF"/>
      <rgbColor rgb="FF800000"/>
      <rgbColor rgb="FF008000"/>
      <rgbColor rgb="FF000066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241200</xdr:colOff>
      <xdr:row>6</xdr:row>
      <xdr:rowOff>39240</xdr:rowOff>
    </xdr:from>
    <xdr:to>
      <xdr:col>4</xdr:col>
      <xdr:colOff>669960</xdr:colOff>
      <xdr:row>6</xdr:row>
      <xdr:rowOff>219960</xdr:rowOff>
    </xdr:to>
    <xdr:sp>
      <xdr:nvSpPr>
        <xdr:cNvPr id="0" name="CustomShape 1"/>
        <xdr:cNvSpPr/>
      </xdr:nvSpPr>
      <xdr:spPr>
        <a:xfrm>
          <a:off x="4089240" y="1886760"/>
          <a:ext cx="428760" cy="180720"/>
        </a:xfrm>
        <a:prstGeom prst="leftArrow">
          <a:avLst>
            <a:gd name="adj1" fmla="val 6035"/>
            <a:gd name="adj2" fmla="val 5400"/>
          </a:avLst>
        </a:prstGeom>
        <a:solidFill>
          <a:srgbClr val="4f81bd"/>
        </a:solidFill>
        <a:ln w="25560">
          <a:solidFill>
            <a:srgbClr val="385d8a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228960</xdr:colOff>
      <xdr:row>16</xdr:row>
      <xdr:rowOff>29880</xdr:rowOff>
    </xdr:from>
    <xdr:to>
      <xdr:col>4</xdr:col>
      <xdr:colOff>661320</xdr:colOff>
      <xdr:row>16</xdr:row>
      <xdr:rowOff>211320</xdr:rowOff>
    </xdr:to>
    <xdr:sp>
      <xdr:nvSpPr>
        <xdr:cNvPr id="1" name="CustomShape 1"/>
        <xdr:cNvSpPr/>
      </xdr:nvSpPr>
      <xdr:spPr>
        <a:xfrm>
          <a:off x="6121080" y="3201480"/>
          <a:ext cx="432360" cy="181440"/>
        </a:xfrm>
        <a:prstGeom prst="leftArrow">
          <a:avLst>
            <a:gd name="adj1" fmla="val 6035"/>
            <a:gd name="adj2" fmla="val 5400"/>
          </a:avLst>
        </a:prstGeom>
        <a:solidFill>
          <a:srgbClr val="4f81bd"/>
        </a:solidFill>
        <a:ln w="25560">
          <a:solidFill>
            <a:srgbClr val="385d8a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241920</xdr:colOff>
      <xdr:row>18</xdr:row>
      <xdr:rowOff>30240</xdr:rowOff>
    </xdr:from>
    <xdr:to>
      <xdr:col>4</xdr:col>
      <xdr:colOff>674280</xdr:colOff>
      <xdr:row>18</xdr:row>
      <xdr:rowOff>204840</xdr:rowOff>
    </xdr:to>
    <xdr:sp>
      <xdr:nvSpPr>
        <xdr:cNvPr id="2" name="CustomShape 1"/>
        <xdr:cNvSpPr/>
      </xdr:nvSpPr>
      <xdr:spPr>
        <a:xfrm>
          <a:off x="6134040" y="3678120"/>
          <a:ext cx="432360" cy="174600"/>
        </a:xfrm>
        <a:prstGeom prst="leftArrow">
          <a:avLst>
            <a:gd name="adj1" fmla="val 6035"/>
            <a:gd name="adj2" fmla="val 5400"/>
          </a:avLst>
        </a:prstGeom>
        <a:solidFill>
          <a:srgbClr val="4f81bd"/>
        </a:solidFill>
        <a:ln w="25560">
          <a:solidFill>
            <a:srgbClr val="385d8a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241920</xdr:colOff>
      <xdr:row>19</xdr:row>
      <xdr:rowOff>245880</xdr:rowOff>
    </xdr:from>
    <xdr:to>
      <xdr:col>4</xdr:col>
      <xdr:colOff>674280</xdr:colOff>
      <xdr:row>20</xdr:row>
      <xdr:rowOff>187560</xdr:rowOff>
    </xdr:to>
    <xdr:sp>
      <xdr:nvSpPr>
        <xdr:cNvPr id="3" name="CustomShape 1"/>
        <xdr:cNvSpPr/>
      </xdr:nvSpPr>
      <xdr:spPr>
        <a:xfrm>
          <a:off x="6134040" y="4143240"/>
          <a:ext cx="432360" cy="191160"/>
        </a:xfrm>
        <a:prstGeom prst="leftArrow">
          <a:avLst>
            <a:gd name="adj1" fmla="val 6035"/>
            <a:gd name="adj2" fmla="val 5400"/>
          </a:avLst>
        </a:prstGeom>
        <a:solidFill>
          <a:srgbClr val="4f81bd"/>
        </a:solidFill>
        <a:ln w="25560">
          <a:solidFill>
            <a:srgbClr val="385d8a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141840</xdr:colOff>
      <xdr:row>29</xdr:row>
      <xdr:rowOff>78480</xdr:rowOff>
    </xdr:from>
    <xdr:to>
      <xdr:col>5</xdr:col>
      <xdr:colOff>574200</xdr:colOff>
      <xdr:row>29</xdr:row>
      <xdr:rowOff>267120</xdr:rowOff>
    </xdr:to>
    <xdr:sp>
      <xdr:nvSpPr>
        <xdr:cNvPr id="4" name="CustomShape 1"/>
        <xdr:cNvSpPr/>
      </xdr:nvSpPr>
      <xdr:spPr>
        <a:xfrm rot="10800000">
          <a:off x="7049160" y="6444720"/>
          <a:ext cx="432360" cy="188640"/>
        </a:xfrm>
        <a:prstGeom prst="leftArrow">
          <a:avLst>
            <a:gd name="adj1" fmla="val 6035"/>
            <a:gd name="adj2" fmla="val 5400"/>
          </a:avLst>
        </a:prstGeom>
        <a:solidFill>
          <a:srgbClr val="4f81bd"/>
        </a:solidFill>
        <a:ln w="25560">
          <a:solidFill>
            <a:srgbClr val="385d8a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109440</xdr:colOff>
      <xdr:row>30</xdr:row>
      <xdr:rowOff>82440</xdr:rowOff>
    </xdr:from>
    <xdr:to>
      <xdr:col>5</xdr:col>
      <xdr:colOff>545400</xdr:colOff>
      <xdr:row>30</xdr:row>
      <xdr:rowOff>267840</xdr:rowOff>
    </xdr:to>
    <xdr:sp>
      <xdr:nvSpPr>
        <xdr:cNvPr id="5" name="CustomShape 1"/>
        <xdr:cNvSpPr/>
      </xdr:nvSpPr>
      <xdr:spPr>
        <a:xfrm rot="10800000">
          <a:off x="7016760" y="6782040"/>
          <a:ext cx="435960" cy="185400"/>
        </a:xfrm>
        <a:prstGeom prst="leftArrow">
          <a:avLst>
            <a:gd name="adj1" fmla="val 6035"/>
            <a:gd name="adj2" fmla="val 5400"/>
          </a:avLst>
        </a:prstGeom>
        <a:solidFill>
          <a:srgbClr val="4f81bd"/>
        </a:solidFill>
        <a:ln w="25560">
          <a:solidFill>
            <a:srgbClr val="385d8a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118800</xdr:colOff>
      <xdr:row>31</xdr:row>
      <xdr:rowOff>68040</xdr:rowOff>
    </xdr:from>
    <xdr:to>
      <xdr:col>5</xdr:col>
      <xdr:colOff>553680</xdr:colOff>
      <xdr:row>31</xdr:row>
      <xdr:rowOff>255960</xdr:rowOff>
    </xdr:to>
    <xdr:sp>
      <xdr:nvSpPr>
        <xdr:cNvPr id="6" name="CustomShape 1"/>
        <xdr:cNvSpPr/>
      </xdr:nvSpPr>
      <xdr:spPr>
        <a:xfrm rot="10800000">
          <a:off x="7026120" y="7108920"/>
          <a:ext cx="434880" cy="187920"/>
        </a:xfrm>
        <a:prstGeom prst="leftArrow">
          <a:avLst>
            <a:gd name="adj1" fmla="val 6035"/>
            <a:gd name="adj2" fmla="val 5400"/>
          </a:avLst>
        </a:prstGeom>
        <a:solidFill>
          <a:srgbClr val="4f81bd"/>
        </a:solidFill>
        <a:ln w="25560">
          <a:solidFill>
            <a:srgbClr val="385d8a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101880</xdr:colOff>
      <xdr:row>0</xdr:row>
      <xdr:rowOff>38160</xdr:rowOff>
    </xdr:from>
    <xdr:to>
      <xdr:col>4</xdr:col>
      <xdr:colOff>534240</xdr:colOff>
      <xdr:row>0</xdr:row>
      <xdr:rowOff>214560</xdr:rowOff>
    </xdr:to>
    <xdr:sp>
      <xdr:nvSpPr>
        <xdr:cNvPr id="7" name="CustomShape 1"/>
        <xdr:cNvSpPr/>
      </xdr:nvSpPr>
      <xdr:spPr>
        <a:xfrm>
          <a:off x="3683160" y="38160"/>
          <a:ext cx="432360" cy="176400"/>
        </a:xfrm>
        <a:prstGeom prst="leftArrow">
          <a:avLst>
            <a:gd name="adj1" fmla="val 6035"/>
            <a:gd name="adj2" fmla="val 5400"/>
          </a:avLst>
        </a:prstGeom>
        <a:solidFill>
          <a:srgbClr val="4f81bd"/>
        </a:solidFill>
        <a:ln w="25560">
          <a:solidFill>
            <a:srgbClr val="385d8a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141120</xdr:colOff>
      <xdr:row>0</xdr:row>
      <xdr:rowOff>28440</xdr:rowOff>
    </xdr:from>
    <xdr:to>
      <xdr:col>4</xdr:col>
      <xdr:colOff>570600</xdr:colOff>
      <xdr:row>0</xdr:row>
      <xdr:rowOff>206640</xdr:rowOff>
    </xdr:to>
    <xdr:sp>
      <xdr:nvSpPr>
        <xdr:cNvPr id="8" name="CustomShape 1"/>
        <xdr:cNvSpPr/>
      </xdr:nvSpPr>
      <xdr:spPr>
        <a:xfrm>
          <a:off x="4255920" y="28440"/>
          <a:ext cx="429480" cy="178200"/>
        </a:xfrm>
        <a:prstGeom prst="leftArrow">
          <a:avLst>
            <a:gd name="adj1" fmla="val 6035"/>
            <a:gd name="adj2" fmla="val 5400"/>
          </a:avLst>
        </a:prstGeom>
        <a:solidFill>
          <a:srgbClr val="4f81bd"/>
        </a:solidFill>
        <a:ln w="25560">
          <a:solidFill>
            <a:srgbClr val="385d8a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8" activeCellId="0" sqref="J8"/>
    </sheetView>
  </sheetViews>
  <sheetFormatPr defaultRowHeight="15"/>
  <cols>
    <col collapsed="false" hidden="false" max="2" min="1" style="0" width="9.1417004048583"/>
    <col collapsed="false" hidden="false" max="3" min="3" style="0" width="15.8542510121457"/>
    <col collapsed="false" hidden="false" max="1025" min="4" style="0" width="9.1417004048583"/>
  </cols>
  <sheetData>
    <row r="1" customFormat="false" ht="55.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="2" customFormat="true" ht="18.75" hidden="false" customHeight="tru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</row>
    <row r="4" s="2" customFormat="true" ht="18.75" hidden="false" customHeight="true" outlineLevel="0" collapsed="false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</row>
    <row r="5" s="2" customFormat="true" ht="18.75" hidden="false" customHeight="true" outlineLevel="0" collapsed="false">
      <c r="A5" s="4" t="s">
        <v>2</v>
      </c>
      <c r="B5" s="4"/>
      <c r="C5" s="4"/>
      <c r="D5" s="4"/>
      <c r="E5" s="4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</row>
    <row r="6" s="5" customFormat="true" ht="18.75" hidden="false" customHeight="true" outlineLevel="0" collapsed="false">
      <c r="A6" s="4" t="s">
        <v>3</v>
      </c>
      <c r="B6" s="4"/>
      <c r="C6" s="4"/>
      <c r="D6" s="4"/>
      <c r="E6" s="4"/>
      <c r="F6" s="2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</row>
    <row r="7" s="5" customFormat="true" ht="18.75" hidden="false" customHeight="true" outlineLevel="0" collapsed="false">
      <c r="A7" s="6" t="s">
        <v>4</v>
      </c>
      <c r="B7" s="6"/>
      <c r="C7" s="6"/>
      <c r="D7" s="7" t="n">
        <v>1</v>
      </c>
      <c r="E7" s="4"/>
      <c r="F7" s="2" t="s">
        <v>5</v>
      </c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</row>
    <row r="8" customFormat="false" ht="18.75" hidden="false" customHeight="true" outlineLevel="0" collapsed="false">
      <c r="A8" s="8" t="s">
        <v>6</v>
      </c>
      <c r="B8" s="9"/>
      <c r="C8" s="9"/>
      <c r="D8" s="9"/>
      <c r="E8" s="4"/>
      <c r="F8" s="5"/>
    </row>
    <row r="9" customFormat="false" ht="18.75" hidden="false" customHeight="true" outlineLevel="0" collapsed="false">
      <c r="A9" s="8"/>
      <c r="B9" s="9"/>
      <c r="C9" s="9"/>
      <c r="D9" s="9"/>
      <c r="E9" s="4"/>
      <c r="F9" s="5"/>
    </row>
    <row r="10" customFormat="false" ht="15" hidden="false" customHeight="true" outlineLevel="0" collapsed="false">
      <c r="A10" s="0" t="s">
        <v>7</v>
      </c>
    </row>
    <row r="11" customFormat="false" ht="15" hidden="false" customHeight="true" outlineLevel="0" collapsed="false">
      <c r="A11" s="0" t="s">
        <v>8</v>
      </c>
    </row>
    <row r="12" customFormat="false" ht="15" hidden="false" customHeight="true" outlineLevel="0" collapsed="false">
      <c r="A12" s="0" t="s">
        <v>9</v>
      </c>
    </row>
    <row r="13" customFormat="false" ht="15" hidden="false" customHeight="true" outlineLevel="0" collapsed="false">
      <c r="A13" s="0" t="s">
        <v>10</v>
      </c>
    </row>
    <row r="14" customFormat="false" ht="15" hidden="false" customHeight="true" outlineLevel="0" collapsed="false">
      <c r="A14" s="0" t="s">
        <v>11</v>
      </c>
    </row>
    <row r="16" customFormat="false" ht="15" hidden="false" customHeight="true" outlineLevel="0" collapsed="false">
      <c r="A16" s="0" t="s">
        <v>12</v>
      </c>
    </row>
    <row r="17" customFormat="false" ht="15" hidden="false" customHeight="true" outlineLevel="0" collapsed="false">
      <c r="A17" s="0" t="s">
        <v>13</v>
      </c>
    </row>
    <row r="18" customFormat="false" ht="15" hidden="false" customHeight="true" outlineLevel="0" collapsed="false">
      <c r="A18" s="0" t="s">
        <v>14</v>
      </c>
    </row>
    <row r="19" customFormat="false" ht="15" hidden="false" customHeight="true" outlineLevel="0" collapsed="false">
      <c r="A19" s="0" t="s">
        <v>15</v>
      </c>
    </row>
  </sheetData>
  <mergeCells count="3">
    <mergeCell ref="A1:M1"/>
    <mergeCell ref="A4:M4"/>
    <mergeCell ref="A7:C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6" activeCellId="0" sqref="A26"/>
    </sheetView>
  </sheetViews>
  <sheetFormatPr defaultRowHeight="15"/>
  <cols>
    <col collapsed="false" hidden="false" max="1" min="1" style="0" width="18.995951417004"/>
    <col collapsed="false" hidden="false" max="2" min="2" style="0" width="12.7125506072875"/>
    <col collapsed="false" hidden="false" max="3" min="3" style="0" width="13.1417004048583"/>
    <col collapsed="false" hidden="false" max="4" min="4" style="0" width="21.417004048583"/>
    <col collapsed="false" hidden="false" max="5" min="5" style="0" width="11.417004048583"/>
    <col collapsed="false" hidden="false" max="6" min="6" style="0" width="20.7085020242915"/>
    <col collapsed="false" hidden="false" max="7" min="7" style="0" width="22.995951417004"/>
    <col collapsed="false" hidden="false" max="10" min="8" style="0" width="9.1417004048583"/>
    <col collapsed="false" hidden="true" max="11" min="11" style="0" width="0"/>
    <col collapsed="false" hidden="false" max="12" min="12" style="0" width="8.56275303643725"/>
    <col collapsed="false" hidden="false" max="1025" min="13" style="0" width="9.1417004048583"/>
  </cols>
  <sheetData>
    <row r="1" customFormat="false" ht="18.75" hidden="false" customHeight="true" outlineLevel="0" collapsed="false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customFormat="false" ht="15" hidden="false" customHeight="true" outlineLevel="0" collapsed="false">
      <c r="A3" s="11" t="s">
        <v>17</v>
      </c>
      <c r="B3" s="11" t="s">
        <v>18</v>
      </c>
      <c r="C3" s="11" t="s">
        <v>19</v>
      </c>
      <c r="D3" s="11" t="s">
        <v>20</v>
      </c>
      <c r="E3" s="11" t="s">
        <v>19</v>
      </c>
      <c r="F3" s="12" t="s">
        <v>21</v>
      </c>
      <c r="G3" s="12"/>
      <c r="H3" s="11" t="s">
        <v>22</v>
      </c>
      <c r="I3" s="11"/>
      <c r="J3" s="11"/>
      <c r="K3" s="11"/>
      <c r="L3" s="11"/>
    </row>
    <row r="4" customFormat="false" ht="15" hidden="false" customHeight="true" outlineLevel="0" collapsed="false">
      <c r="A4" s="13" t="n">
        <v>2</v>
      </c>
      <c r="B4" s="13" t="n">
        <v>2</v>
      </c>
      <c r="C4" s="13" t="n">
        <v>2</v>
      </c>
      <c r="D4" s="13" t="n">
        <v>2</v>
      </c>
      <c r="E4" s="13" t="n">
        <v>2</v>
      </c>
      <c r="F4" s="14" t="n">
        <v>10</v>
      </c>
      <c r="G4" s="14"/>
      <c r="H4" s="15" t="s">
        <v>23</v>
      </c>
      <c r="I4" s="15"/>
      <c r="J4" s="15"/>
      <c r="K4" s="15"/>
      <c r="L4" s="15"/>
    </row>
    <row r="5" customFormat="false" ht="15" hidden="false" customHeight="true" outlineLevel="0" collapsed="false">
      <c r="A5" s="13" t="n">
        <v>3</v>
      </c>
      <c r="B5" s="13" t="n">
        <v>3</v>
      </c>
      <c r="C5" s="13" t="n">
        <v>1</v>
      </c>
      <c r="D5" s="13" t="n">
        <v>3</v>
      </c>
      <c r="E5" s="13" t="n">
        <v>1</v>
      </c>
      <c r="F5" s="14" t="n">
        <v>11</v>
      </c>
      <c r="G5" s="14"/>
      <c r="H5" s="15" t="s">
        <v>24</v>
      </c>
      <c r="I5" s="15"/>
      <c r="J5" s="15"/>
      <c r="K5" s="15"/>
      <c r="L5" s="15"/>
    </row>
    <row r="6" customFormat="false" ht="15" hidden="false" customHeight="true" outlineLevel="0" collapsed="false">
      <c r="A6" s="13" t="n">
        <v>3</v>
      </c>
      <c r="B6" s="13" t="n">
        <v>3</v>
      </c>
      <c r="C6" s="13" t="n">
        <v>2</v>
      </c>
      <c r="D6" s="13" t="n">
        <v>3</v>
      </c>
      <c r="E6" s="13" t="n">
        <v>2</v>
      </c>
      <c r="F6" s="14" t="n">
        <v>13</v>
      </c>
      <c r="G6" s="14"/>
      <c r="H6" s="15" t="s">
        <v>25</v>
      </c>
      <c r="I6" s="15"/>
      <c r="J6" s="15"/>
      <c r="K6" s="15"/>
      <c r="L6" s="15"/>
    </row>
    <row r="7" customFormat="false" ht="15.75" hidden="false" customHeight="true" outlineLevel="0" collapsed="false">
      <c r="A7" s="16" t="n">
        <v>4</v>
      </c>
      <c r="B7" s="16" t="n">
        <v>4</v>
      </c>
      <c r="C7" s="16" t="n">
        <v>1</v>
      </c>
      <c r="D7" s="16" t="n">
        <v>4</v>
      </c>
      <c r="E7" s="16" t="n">
        <v>1</v>
      </c>
      <c r="F7" s="17" t="n">
        <v>14</v>
      </c>
      <c r="G7" s="17"/>
      <c r="H7" s="18" t="s">
        <v>26</v>
      </c>
      <c r="I7" s="18"/>
      <c r="J7" s="18"/>
      <c r="K7" s="18"/>
      <c r="L7" s="18"/>
    </row>
    <row r="8" customFormat="false" ht="15" hidden="false" customHeight="true" outlineLevel="0" collapsed="false">
      <c r="A8" s="19" t="n">
        <v>4</v>
      </c>
      <c r="B8" s="19" t="n">
        <v>4</v>
      </c>
      <c r="C8" s="19" t="n">
        <v>2</v>
      </c>
      <c r="D8" s="19" t="n">
        <v>4</v>
      </c>
      <c r="E8" s="19" t="n">
        <v>2</v>
      </c>
      <c r="F8" s="20" t="n">
        <v>16</v>
      </c>
      <c r="G8" s="20"/>
      <c r="H8" s="21" t="s">
        <v>27</v>
      </c>
      <c r="I8" s="21"/>
      <c r="J8" s="21"/>
      <c r="K8" s="21"/>
      <c r="L8" s="21"/>
    </row>
    <row r="9" customFormat="false" ht="15" hidden="false" customHeight="true" outlineLevel="0" collapsed="false">
      <c r="A9" s="13" t="n">
        <v>5</v>
      </c>
      <c r="B9" s="13" t="n">
        <v>5</v>
      </c>
      <c r="C9" s="13" t="n">
        <v>1</v>
      </c>
      <c r="D9" s="13" t="n">
        <v>5</v>
      </c>
      <c r="E9" s="13" t="n">
        <v>1</v>
      </c>
      <c r="F9" s="14" t="n">
        <v>17</v>
      </c>
      <c r="G9" s="14"/>
      <c r="H9" s="15" t="s">
        <v>28</v>
      </c>
      <c r="I9" s="15"/>
      <c r="J9" s="15"/>
      <c r="K9" s="15"/>
      <c r="L9" s="15"/>
    </row>
    <row r="10" customFormat="false" ht="15" hidden="false" customHeight="true" outlineLevel="0" collapsed="false">
      <c r="A10" s="22" t="n">
        <v>5</v>
      </c>
      <c r="B10" s="22" t="n">
        <v>5</v>
      </c>
      <c r="C10" s="22" t="n">
        <v>2</v>
      </c>
      <c r="D10" s="22" t="n">
        <v>5</v>
      </c>
      <c r="E10" s="22" t="n">
        <v>2</v>
      </c>
      <c r="F10" s="23" t="n">
        <v>19</v>
      </c>
      <c r="G10" s="23"/>
      <c r="H10" s="24" t="s">
        <v>29</v>
      </c>
      <c r="I10" s="24"/>
      <c r="J10" s="24"/>
      <c r="K10" s="24"/>
      <c r="L10" s="24"/>
    </row>
    <row r="11" customFormat="false" ht="15.75" hidden="false" customHeight="true" outlineLevel="0" collapsed="false">
      <c r="A11" s="16"/>
      <c r="B11" s="16" t="n">
        <v>4</v>
      </c>
      <c r="C11" s="16" t="n">
        <v>4</v>
      </c>
      <c r="D11" s="16" t="n">
        <v>4</v>
      </c>
      <c r="E11" s="16" t="n">
        <v>4</v>
      </c>
      <c r="F11" s="17" t="n">
        <v>20</v>
      </c>
      <c r="G11" s="17"/>
      <c r="H11" s="18" t="s">
        <v>30</v>
      </c>
      <c r="I11" s="18"/>
      <c r="J11" s="18"/>
      <c r="K11" s="18"/>
      <c r="L11" s="18"/>
    </row>
    <row r="12" customFormat="false" ht="15" hidden="false" customHeight="true" outlineLevel="0" collapsed="false">
      <c r="A12" s="19" t="n">
        <v>5</v>
      </c>
      <c r="B12" s="19" t="n">
        <v>5</v>
      </c>
      <c r="C12" s="19" t="n">
        <v>3</v>
      </c>
      <c r="D12" s="19" t="n">
        <v>5</v>
      </c>
      <c r="E12" s="19" t="n">
        <v>3</v>
      </c>
      <c r="F12" s="20" t="n">
        <v>21</v>
      </c>
      <c r="G12" s="20"/>
      <c r="H12" s="21" t="s">
        <v>31</v>
      </c>
      <c r="I12" s="21"/>
      <c r="J12" s="21"/>
      <c r="K12" s="21"/>
      <c r="L12" s="21"/>
    </row>
    <row r="13" customFormat="false" ht="15" hidden="false" customHeight="true" outlineLevel="0" collapsed="false">
      <c r="A13" s="13" t="n">
        <v>5</v>
      </c>
      <c r="B13" s="13" t="n">
        <v>5</v>
      </c>
      <c r="C13" s="13" t="n">
        <v>4</v>
      </c>
      <c r="D13" s="13" t="n">
        <v>5</v>
      </c>
      <c r="E13" s="13" t="n">
        <v>4</v>
      </c>
      <c r="F13" s="14" t="n">
        <v>23</v>
      </c>
      <c r="G13" s="14"/>
      <c r="H13" s="15" t="s">
        <v>32</v>
      </c>
      <c r="I13" s="15"/>
      <c r="J13" s="15"/>
      <c r="K13" s="15"/>
      <c r="L13" s="15"/>
    </row>
    <row r="14" customFormat="false" ht="15.75" hidden="false" customHeight="true" outlineLevel="0" collapsed="false">
      <c r="A14" s="16" t="n">
        <v>5</v>
      </c>
      <c r="B14" s="16" t="n">
        <v>5</v>
      </c>
      <c r="C14" s="16" t="n">
        <v>5</v>
      </c>
      <c r="D14" s="16" t="n">
        <v>5</v>
      </c>
      <c r="E14" s="16" t="n">
        <v>5</v>
      </c>
      <c r="F14" s="17" t="n">
        <v>25</v>
      </c>
      <c r="G14" s="17"/>
      <c r="H14" s="18" t="s">
        <v>33</v>
      </c>
      <c r="I14" s="18"/>
      <c r="J14" s="18"/>
      <c r="K14" s="18"/>
      <c r="L14" s="18"/>
    </row>
    <row r="15" customFormat="false" ht="15" hidden="false" customHeight="true" outlineLevel="0" collapsed="false">
      <c r="A15" s="25"/>
    </row>
    <row r="16" customFormat="false" ht="18.75" hidden="false" customHeight="true" outlineLevel="0" collapsed="false">
      <c r="A16" s="26" t="s">
        <v>34</v>
      </c>
      <c r="B16" s="26"/>
      <c r="C16" s="26"/>
      <c r="D16" s="26"/>
      <c r="E16" s="26"/>
      <c r="F16" s="27"/>
      <c r="G16" s="27"/>
    </row>
    <row r="17" customFormat="false" ht="18.75" hidden="false" customHeight="true" outlineLevel="0" collapsed="false">
      <c r="A17" s="28" t="s">
        <v>35</v>
      </c>
      <c r="B17" s="28"/>
      <c r="C17" s="28"/>
      <c r="D17" s="28" t="n">
        <v>20</v>
      </c>
      <c r="E17" s="29"/>
      <c r="F17" s="27" t="s">
        <v>36</v>
      </c>
      <c r="G17" s="27"/>
    </row>
    <row r="18" customFormat="false" ht="18.75" hidden="false" customHeight="true" outlineLevel="0" collapsed="false">
      <c r="A18" s="30" t="s">
        <v>37</v>
      </c>
      <c r="B18" s="30"/>
      <c r="C18" s="30"/>
      <c r="D18" s="31" t="n">
        <f aca="false">4*(D17*7)</f>
        <v>560</v>
      </c>
      <c r="E18" s="29"/>
    </row>
    <row r="19" customFormat="false" ht="19.65" hidden="false" customHeight="true" outlineLevel="0" collapsed="false">
      <c r="A19" s="28" t="s">
        <v>35</v>
      </c>
      <c r="B19" s="28"/>
      <c r="C19" s="28"/>
      <c r="D19" s="28" t="n">
        <v>20</v>
      </c>
      <c r="E19" s="29"/>
    </row>
    <row r="20" customFormat="false" ht="19.65" hidden="false" customHeight="true" outlineLevel="0" collapsed="false">
      <c r="A20" s="32" t="s">
        <v>38</v>
      </c>
      <c r="B20" s="32"/>
      <c r="C20" s="32"/>
      <c r="D20" s="33" t="n">
        <f aca="false">4*(D19*9)</f>
        <v>720</v>
      </c>
      <c r="E20" s="29"/>
    </row>
    <row r="21" customFormat="false" ht="19.65" hidden="false" customHeight="true" outlineLevel="0" collapsed="false">
      <c r="A21" s="28" t="s">
        <v>35</v>
      </c>
      <c r="B21" s="28"/>
      <c r="C21" s="28"/>
      <c r="D21" s="28" t="n">
        <v>60</v>
      </c>
      <c r="E21" s="29"/>
      <c r="F21" s="0" t="s">
        <v>36</v>
      </c>
    </row>
    <row r="22" customFormat="false" ht="18.75" hidden="false" customHeight="true" outlineLevel="0" collapsed="false">
      <c r="A22" s="34" t="s">
        <v>39</v>
      </c>
      <c r="B22" s="34"/>
      <c r="C22" s="34"/>
      <c r="D22" s="35" t="n">
        <f aca="false">9*(D21*3)</f>
        <v>1620</v>
      </c>
      <c r="E22" s="29"/>
    </row>
    <row r="23" customFormat="false" ht="23.25" hidden="false" customHeight="true" outlineLevel="0" collapsed="false">
      <c r="A23" s="36" t="s">
        <v>40</v>
      </c>
      <c r="B23" s="36"/>
      <c r="C23" s="36"/>
      <c r="D23" s="37" t="n">
        <f aca="false">SUM(D18:D20)+D22</f>
        <v>2920</v>
      </c>
      <c r="E23" s="29"/>
    </row>
    <row r="25" customFormat="false" ht="15" hidden="false" customHeight="true" outlineLevel="0" collapsed="false">
      <c r="A25" s="0" t="s">
        <v>41</v>
      </c>
    </row>
    <row r="26" customFormat="false" ht="15" hidden="false" customHeight="true" outlineLevel="0" collapsed="false">
      <c r="A26" s="0" t="s">
        <v>42</v>
      </c>
    </row>
    <row r="28" customFormat="false" ht="26.25" hidden="false" customHeight="true" outlineLevel="0" collapsed="false">
      <c r="A28" s="38" t="s">
        <v>43</v>
      </c>
      <c r="B28" s="38"/>
      <c r="C28" s="38"/>
      <c r="D28" s="38"/>
      <c r="E28" s="38"/>
      <c r="F28" s="38"/>
      <c r="G28" s="38"/>
    </row>
    <row r="29" customFormat="false" ht="26.85" hidden="false" customHeight="true" outlineLevel="0" collapsed="false">
      <c r="A29" s="39" t="s">
        <v>44</v>
      </c>
      <c r="B29" s="39"/>
      <c r="C29" s="39"/>
      <c r="D29" s="40" t="n">
        <v>140</v>
      </c>
      <c r="E29" s="41"/>
      <c r="F29" s="42" t="n">
        <f aca="false">D29/7</f>
        <v>20</v>
      </c>
      <c r="G29" s="41"/>
    </row>
    <row r="30" customFormat="false" ht="26.25" hidden="false" customHeight="true" outlineLevel="0" collapsed="false">
      <c r="A30" s="43" t="s">
        <v>45</v>
      </c>
      <c r="B30" s="43"/>
      <c r="C30" s="43"/>
      <c r="D30" s="44" t="n">
        <v>180</v>
      </c>
      <c r="E30" s="45"/>
      <c r="F30" s="42" t="n">
        <f aca="false">D30/9</f>
        <v>20</v>
      </c>
      <c r="G30" s="41"/>
    </row>
    <row r="31" customFormat="false" ht="26.85" hidden="false" customHeight="true" outlineLevel="0" collapsed="false">
      <c r="A31" s="46" t="s">
        <v>46</v>
      </c>
      <c r="B31" s="46"/>
      <c r="C31" s="46"/>
      <c r="D31" s="47" t="n">
        <v>240</v>
      </c>
      <c r="E31" s="41"/>
      <c r="F31" s="42" t="n">
        <f aca="false">D31/3</f>
        <v>80</v>
      </c>
      <c r="G31" s="41"/>
    </row>
    <row r="32" customFormat="false" ht="26.85" hidden="false" customHeight="true" outlineLevel="0" collapsed="false">
      <c r="A32" s="41"/>
      <c r="B32" s="41"/>
      <c r="C32" s="41"/>
      <c r="D32" s="48" t="n">
        <v>240</v>
      </c>
      <c r="E32" s="41"/>
      <c r="F32" s="48" t="s">
        <v>47</v>
      </c>
      <c r="G32" s="41"/>
    </row>
    <row r="34" customFormat="false" ht="15" hidden="false" customHeight="true" outlineLevel="0" collapsed="false">
      <c r="A34" s="0" t="s">
        <v>48</v>
      </c>
    </row>
    <row r="35" customFormat="false" ht="15" hidden="false" customHeight="true" outlineLevel="0" collapsed="false">
      <c r="A35" s="0" t="s">
        <v>49</v>
      </c>
    </row>
  </sheetData>
  <mergeCells count="37">
    <mergeCell ref="A1:L1"/>
    <mergeCell ref="F3:G3"/>
    <mergeCell ref="H3:L3"/>
    <mergeCell ref="F4:G4"/>
    <mergeCell ref="H4:L4"/>
    <mergeCell ref="F5:G5"/>
    <mergeCell ref="H5:L5"/>
    <mergeCell ref="F6:G6"/>
    <mergeCell ref="H6:L6"/>
    <mergeCell ref="F7:G7"/>
    <mergeCell ref="H7:L7"/>
    <mergeCell ref="F8:G8"/>
    <mergeCell ref="H8:L8"/>
    <mergeCell ref="F9:G9"/>
    <mergeCell ref="H9:L9"/>
    <mergeCell ref="F10:G10"/>
    <mergeCell ref="H10:L10"/>
    <mergeCell ref="F11:G11"/>
    <mergeCell ref="H11:L11"/>
    <mergeCell ref="F12:G12"/>
    <mergeCell ref="H12:L12"/>
    <mergeCell ref="F13:G13"/>
    <mergeCell ref="H13:L13"/>
    <mergeCell ref="F14:G14"/>
    <mergeCell ref="H14:L14"/>
    <mergeCell ref="A16:E16"/>
    <mergeCell ref="A17:C17"/>
    <mergeCell ref="A18:C18"/>
    <mergeCell ref="A19:C19"/>
    <mergeCell ref="A20:C20"/>
    <mergeCell ref="A21:C21"/>
    <mergeCell ref="A22:C22"/>
    <mergeCell ref="A23:C23"/>
    <mergeCell ref="A28:G28"/>
    <mergeCell ref="A29:C29"/>
    <mergeCell ref="A30:C30"/>
    <mergeCell ref="A31:C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7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8" activeCellId="0" sqref="F18"/>
    </sheetView>
  </sheetViews>
  <sheetFormatPr defaultRowHeight="15"/>
  <cols>
    <col collapsed="false" hidden="false" max="2" min="1" style="0" width="9.1417004048583"/>
    <col collapsed="false" hidden="false" max="3" min="3" style="0" width="12.1417004048583"/>
    <col collapsed="false" hidden="false" max="4" min="4" style="0" width="9.85425101214575"/>
    <col collapsed="false" hidden="false" max="6" min="5" style="0" width="9.1417004048583"/>
    <col collapsed="false" hidden="false" max="7" min="7" style="0" width="12.8542510121458"/>
    <col collapsed="false" hidden="false" max="10" min="8" style="0" width="9.1417004048583"/>
    <col collapsed="false" hidden="false" max="11" min="11" style="0" width="18.1376518218623"/>
    <col collapsed="false" hidden="false" max="13" min="12" style="0" width="9.1417004048583"/>
    <col collapsed="false" hidden="false" max="14" min="14" style="0" width="12.8542510121458"/>
    <col collapsed="false" hidden="false" max="1025" min="15" style="0" width="9.1417004048583"/>
  </cols>
  <sheetData>
    <row r="1" customFormat="false" ht="19.65" hidden="false" customHeight="true" outlineLevel="0" collapsed="false">
      <c r="A1" s="6" t="s">
        <v>50</v>
      </c>
      <c r="B1" s="6"/>
      <c r="C1" s="6"/>
      <c r="D1" s="49" t="n">
        <v>1</v>
      </c>
    </row>
    <row r="2" customFormat="false" ht="16.05" hidden="false" customHeight="true" outlineLevel="0" collapsed="false">
      <c r="A2" s="50"/>
      <c r="B2" s="50"/>
      <c r="C2" s="50"/>
      <c r="D2" s="50"/>
    </row>
    <row r="4" customFormat="false" ht="15" hidden="false" customHeight="true" outlineLevel="0" collapsed="false">
      <c r="A4" s="51" t="s">
        <v>51</v>
      </c>
      <c r="B4" s="51"/>
      <c r="C4" s="51" t="s">
        <v>52</v>
      </c>
      <c r="D4" s="51"/>
      <c r="E4" s="29"/>
      <c r="F4" s="52" t="s">
        <v>38</v>
      </c>
      <c r="G4" s="52"/>
      <c r="H4" s="52"/>
      <c r="I4" s="52" t="s">
        <v>52</v>
      </c>
      <c r="J4" s="52"/>
      <c r="K4" s="29"/>
      <c r="L4" s="52" t="s">
        <v>53</v>
      </c>
      <c r="M4" s="52"/>
      <c r="N4" s="52"/>
      <c r="O4" s="52" t="s">
        <v>52</v>
      </c>
      <c r="P4" s="52"/>
      <c r="Q4" s="29"/>
      <c r="R4" s="53" t="s">
        <v>39</v>
      </c>
      <c r="S4" s="53"/>
      <c r="T4" s="53" t="s">
        <v>52</v>
      </c>
      <c r="U4" s="53"/>
    </row>
    <row r="5" customFormat="false" ht="15" hidden="false" customHeight="true" outlineLevel="0" collapsed="false">
      <c r="A5" s="54" t="s">
        <v>54</v>
      </c>
      <c r="B5" s="54"/>
      <c r="C5" s="55" t="n">
        <f aca="false">D1*28.35</f>
        <v>28.35</v>
      </c>
      <c r="D5" s="13" t="s">
        <v>55</v>
      </c>
      <c r="F5" s="54" t="s">
        <v>56</v>
      </c>
      <c r="G5" s="54"/>
      <c r="H5" s="54"/>
      <c r="I5" s="55" t="n">
        <f aca="false">D1*16</f>
        <v>16</v>
      </c>
      <c r="J5" s="13" t="s">
        <v>55</v>
      </c>
      <c r="L5" s="54" t="s">
        <v>57</v>
      </c>
      <c r="M5" s="54"/>
      <c r="N5" s="54"/>
      <c r="O5" s="14" t="n">
        <f aca="false">D1*247.5</f>
        <v>247.5</v>
      </c>
      <c r="P5" s="13" t="s">
        <v>55</v>
      </c>
      <c r="R5" s="54" t="s">
        <v>58</v>
      </c>
      <c r="S5" s="54"/>
      <c r="T5" s="14" t="n">
        <f aca="false">D1*3</f>
        <v>3</v>
      </c>
      <c r="U5" s="13" t="s">
        <v>59</v>
      </c>
    </row>
    <row r="6" customFormat="false" ht="15" hidden="false" customHeight="true" outlineLevel="0" collapsed="false">
      <c r="A6" s="54" t="s">
        <v>60</v>
      </c>
      <c r="B6" s="54"/>
      <c r="C6" s="55" t="n">
        <f aca="false">D1*28.35</f>
        <v>28.35</v>
      </c>
      <c r="D6" s="13" t="s">
        <v>55</v>
      </c>
      <c r="F6" s="54" t="s">
        <v>61</v>
      </c>
      <c r="G6" s="54"/>
      <c r="H6" s="54"/>
      <c r="I6" s="55" t="n">
        <f aca="false">D1*1</f>
        <v>1</v>
      </c>
      <c r="J6" s="13" t="s">
        <v>62</v>
      </c>
      <c r="L6" s="54" t="s">
        <v>63</v>
      </c>
      <c r="M6" s="54"/>
      <c r="N6" s="54"/>
      <c r="O6" s="14" t="n">
        <f aca="false">D1*142</f>
        <v>142</v>
      </c>
      <c r="P6" s="13" t="s">
        <v>55</v>
      </c>
      <c r="R6" s="54" t="s">
        <v>64</v>
      </c>
      <c r="S6" s="54"/>
      <c r="T6" s="14" t="n">
        <f aca="false">D1*1</f>
        <v>1</v>
      </c>
      <c r="U6" s="13" t="s">
        <v>65</v>
      </c>
    </row>
    <row r="7" customFormat="false" ht="15" hidden="false" customHeight="true" outlineLevel="0" collapsed="false">
      <c r="A7" s="54" t="s">
        <v>66</v>
      </c>
      <c r="B7" s="54"/>
      <c r="C7" s="55" t="n">
        <f aca="false">D1*42.53</f>
        <v>42.53</v>
      </c>
      <c r="D7" s="13" t="s">
        <v>55</v>
      </c>
      <c r="F7" s="54" t="s">
        <v>67</v>
      </c>
      <c r="G7" s="54"/>
      <c r="H7" s="54"/>
      <c r="I7" s="55" t="n">
        <f aca="false">D1*12</f>
        <v>12</v>
      </c>
      <c r="J7" s="13" t="s">
        <v>68</v>
      </c>
      <c r="L7" s="54" t="s">
        <v>69</v>
      </c>
      <c r="M7" s="54"/>
      <c r="N7" s="54"/>
      <c r="O7" s="14" t="n">
        <f aca="false">D1*200.25</f>
        <v>200.25</v>
      </c>
      <c r="P7" s="13" t="s">
        <v>55</v>
      </c>
      <c r="R7" s="54" t="s">
        <v>70</v>
      </c>
      <c r="S7" s="54"/>
      <c r="T7" s="14" t="n">
        <f aca="false">D1*0.46</f>
        <v>0.46</v>
      </c>
      <c r="U7" s="13" t="s">
        <v>71</v>
      </c>
    </row>
    <row r="8" customFormat="false" ht="15" hidden="false" customHeight="true" outlineLevel="0" collapsed="false">
      <c r="A8" s="54" t="s">
        <v>72</v>
      </c>
      <c r="B8" s="54"/>
      <c r="C8" s="55" t="n">
        <f aca="false">D1*28.33</f>
        <v>28.33</v>
      </c>
      <c r="D8" s="13" t="s">
        <v>55</v>
      </c>
      <c r="F8" s="54" t="s">
        <v>73</v>
      </c>
      <c r="G8" s="54"/>
      <c r="H8" s="54"/>
      <c r="I8" s="55" t="n">
        <f aca="false">D1*125</f>
        <v>125</v>
      </c>
      <c r="J8" s="13" t="s">
        <v>55</v>
      </c>
      <c r="L8" s="54" t="s">
        <v>74</v>
      </c>
      <c r="M8" s="54"/>
      <c r="N8" s="54"/>
      <c r="O8" s="14" t="n">
        <f aca="false">D1*200</f>
        <v>200</v>
      </c>
      <c r="P8" s="13" t="s">
        <v>55</v>
      </c>
      <c r="R8" s="54" t="s">
        <v>75</v>
      </c>
      <c r="S8" s="54"/>
      <c r="T8" s="14" t="n">
        <f aca="false">D1*1</f>
        <v>1</v>
      </c>
      <c r="U8" s="13" t="s">
        <v>59</v>
      </c>
    </row>
    <row r="9" customFormat="false" ht="15" hidden="false" customHeight="true" outlineLevel="0" collapsed="false">
      <c r="A9" s="54" t="s">
        <v>76</v>
      </c>
      <c r="B9" s="54"/>
      <c r="C9" s="55" t="n">
        <f aca="false">D1*28.35</f>
        <v>28.35</v>
      </c>
      <c r="D9" s="13" t="s">
        <v>55</v>
      </c>
      <c r="F9" s="54" t="s">
        <v>77</v>
      </c>
      <c r="G9" s="54"/>
      <c r="H9" s="54"/>
      <c r="I9" s="55" t="n">
        <f aca="false">D1*43</f>
        <v>43</v>
      </c>
      <c r="J9" s="13" t="s">
        <v>55</v>
      </c>
      <c r="L9" s="54" t="s">
        <v>78</v>
      </c>
      <c r="M9" s="54"/>
      <c r="N9" s="54"/>
      <c r="O9" s="14" t="n">
        <f aca="false">D1*240</f>
        <v>240</v>
      </c>
      <c r="P9" s="13" t="s">
        <v>55</v>
      </c>
      <c r="R9" s="54" t="s">
        <v>79</v>
      </c>
      <c r="S9" s="54"/>
      <c r="T9" s="14" t="n">
        <f aca="false">D1*5</f>
        <v>5</v>
      </c>
      <c r="U9" s="13" t="s">
        <v>59</v>
      </c>
    </row>
    <row r="10" customFormat="false" ht="15" hidden="false" customHeight="true" outlineLevel="0" collapsed="false">
      <c r="A10" s="54" t="s">
        <v>80</v>
      </c>
      <c r="B10" s="54"/>
      <c r="C10" s="55" t="n">
        <f aca="false">D1*42.53</f>
        <v>42.53</v>
      </c>
      <c r="D10" s="13" t="s">
        <v>55</v>
      </c>
      <c r="F10" s="54" t="s">
        <v>81</v>
      </c>
      <c r="G10" s="54"/>
      <c r="H10" s="54"/>
      <c r="I10" s="55" t="n">
        <f aca="false">D1*195</f>
        <v>195</v>
      </c>
      <c r="J10" s="13" t="s">
        <v>55</v>
      </c>
      <c r="L10" s="54" t="s">
        <v>82</v>
      </c>
      <c r="M10" s="54"/>
      <c r="N10" s="54"/>
      <c r="O10" s="14" t="n">
        <f aca="false">D1*1</f>
        <v>1</v>
      </c>
      <c r="P10" s="13" t="s">
        <v>83</v>
      </c>
      <c r="R10" s="54" t="s">
        <v>84</v>
      </c>
      <c r="S10" s="54"/>
      <c r="T10" s="14" t="n">
        <f aca="false">D1*0.69</f>
        <v>0.69</v>
      </c>
      <c r="U10" s="13" t="s">
        <v>71</v>
      </c>
    </row>
    <row r="11" customFormat="false" ht="15" hidden="false" customHeight="true" outlineLevel="0" collapsed="false">
      <c r="A11" s="54" t="s">
        <v>85</v>
      </c>
      <c r="B11" s="54"/>
      <c r="C11" s="55" t="n">
        <f aca="false">D1*28.35</f>
        <v>28.35</v>
      </c>
      <c r="D11" s="13" t="s">
        <v>55</v>
      </c>
      <c r="F11" s="54" t="s">
        <v>86</v>
      </c>
      <c r="G11" s="54"/>
      <c r="H11" s="54"/>
      <c r="I11" s="55" t="n">
        <f aca="false">D1*117</f>
        <v>117</v>
      </c>
      <c r="J11" s="13" t="s">
        <v>55</v>
      </c>
      <c r="L11" s="54" t="s">
        <v>87</v>
      </c>
      <c r="M11" s="54"/>
      <c r="N11" s="54"/>
      <c r="O11" s="14" t="n">
        <f aca="false">D1*1</f>
        <v>1</v>
      </c>
      <c r="P11" s="13" t="s">
        <v>88</v>
      </c>
      <c r="R11" s="54" t="s">
        <v>89</v>
      </c>
      <c r="S11" s="54"/>
      <c r="T11" s="14" t="n">
        <f aca="false">D1*6</f>
        <v>6</v>
      </c>
      <c r="U11" s="13" t="s">
        <v>59</v>
      </c>
    </row>
    <row r="12" customFormat="false" ht="15" hidden="false" customHeight="true" outlineLevel="0" collapsed="false">
      <c r="A12" s="54" t="s">
        <v>90</v>
      </c>
      <c r="B12" s="54"/>
      <c r="C12" s="55" t="n">
        <f aca="false">D1*28.35</f>
        <v>28.35</v>
      </c>
      <c r="D12" s="13" t="s">
        <v>55</v>
      </c>
      <c r="E12" s="56"/>
      <c r="F12" s="54" t="s">
        <v>91</v>
      </c>
      <c r="G12" s="54"/>
      <c r="H12" s="54"/>
      <c r="I12" s="55" t="n">
        <f aca="false">D1*375</f>
        <v>375</v>
      </c>
      <c r="J12" s="13" t="s">
        <v>55</v>
      </c>
      <c r="L12" s="54" t="s">
        <v>92</v>
      </c>
      <c r="M12" s="54"/>
      <c r="N12" s="54"/>
      <c r="O12" s="14" t="n">
        <f aca="false">D1*336</f>
        <v>336</v>
      </c>
      <c r="P12" s="13" t="s">
        <v>55</v>
      </c>
      <c r="R12" s="54" t="s">
        <v>93</v>
      </c>
      <c r="S12" s="54"/>
      <c r="T12" s="14" t="n">
        <f aca="false">D1*3</f>
        <v>3</v>
      </c>
      <c r="U12" s="13" t="s">
        <v>59</v>
      </c>
    </row>
    <row r="13" customFormat="false" ht="15" hidden="false" customHeight="true" outlineLevel="0" collapsed="false">
      <c r="A13" s="54" t="s">
        <v>94</v>
      </c>
      <c r="B13" s="54"/>
      <c r="C13" s="55" t="n">
        <f aca="false">D1*42.53</f>
        <v>42.53</v>
      </c>
      <c r="D13" s="13" t="s">
        <v>55</v>
      </c>
      <c r="F13" s="54" t="s">
        <v>95</v>
      </c>
      <c r="G13" s="54"/>
      <c r="H13" s="54"/>
      <c r="I13" s="57" t="n">
        <f aca="false">D1*155</f>
        <v>155</v>
      </c>
      <c r="J13" s="13" t="s">
        <v>55</v>
      </c>
      <c r="L13" s="54" t="s">
        <v>96</v>
      </c>
      <c r="M13" s="54"/>
      <c r="N13" s="54"/>
      <c r="O13" s="14" t="n">
        <f aca="false">D1*210</f>
        <v>210</v>
      </c>
      <c r="P13" s="13" t="s">
        <v>55</v>
      </c>
      <c r="R13" s="54" t="s">
        <v>97</v>
      </c>
      <c r="S13" s="54"/>
      <c r="T13" s="14" t="n">
        <f aca="false">D1*0.5</f>
        <v>0.5</v>
      </c>
      <c r="U13" s="13" t="s">
        <v>59</v>
      </c>
    </row>
    <row r="14" customFormat="false" ht="15" hidden="false" customHeight="true" outlineLevel="0" collapsed="false">
      <c r="A14" s="54" t="s">
        <v>98</v>
      </c>
      <c r="B14" s="54"/>
      <c r="C14" s="55" t="n">
        <f aca="false">D1*28.35</f>
        <v>28.35</v>
      </c>
      <c r="D14" s="13" t="s">
        <v>55</v>
      </c>
      <c r="F14" s="54" t="s">
        <v>99</v>
      </c>
      <c r="G14" s="54"/>
      <c r="H14" s="54"/>
      <c r="I14" s="55" t="n">
        <f aca="false">D1*60</f>
        <v>60</v>
      </c>
      <c r="J14" s="13" t="s">
        <v>55</v>
      </c>
      <c r="L14" s="54" t="s">
        <v>100</v>
      </c>
      <c r="M14" s="54"/>
      <c r="N14" s="54"/>
      <c r="O14" s="14" t="n">
        <f aca="false">D1*105.6</f>
        <v>105.6</v>
      </c>
      <c r="P14" s="13" t="s">
        <v>55</v>
      </c>
      <c r="R14" s="54" t="s">
        <v>101</v>
      </c>
      <c r="S14" s="54"/>
      <c r="T14" s="14" t="n">
        <f aca="false">D1*0.46</f>
        <v>0.46</v>
      </c>
      <c r="U14" s="13" t="s">
        <v>71</v>
      </c>
    </row>
    <row r="15" customFormat="false" ht="15" hidden="false" customHeight="true" outlineLevel="0" collapsed="false">
      <c r="A15" s="54" t="s">
        <v>102</v>
      </c>
      <c r="B15" s="54"/>
      <c r="C15" s="55" t="n">
        <f aca="false">D1*28.35</f>
        <v>28.35</v>
      </c>
      <c r="D15" s="13" t="s">
        <v>55</v>
      </c>
      <c r="F15" s="54" t="s">
        <v>103</v>
      </c>
      <c r="G15" s="54"/>
      <c r="H15" s="54"/>
      <c r="I15" s="55" t="n">
        <f aca="false">D1*3</f>
        <v>3</v>
      </c>
      <c r="J15" s="13" t="s">
        <v>104</v>
      </c>
      <c r="L15" s="54" t="s">
        <v>105</v>
      </c>
      <c r="M15" s="54"/>
      <c r="N15" s="54"/>
      <c r="O15" s="14" t="n">
        <f aca="false">D1*186.25</f>
        <v>186.25</v>
      </c>
      <c r="P15" s="13" t="s">
        <v>55</v>
      </c>
      <c r="R15" s="54" t="s">
        <v>106</v>
      </c>
      <c r="S15" s="54"/>
      <c r="T15" s="14" t="n">
        <f aca="false">D1*0.46</f>
        <v>0.46</v>
      </c>
      <c r="U15" s="13" t="s">
        <v>71</v>
      </c>
    </row>
    <row r="16" customFormat="false" ht="15" hidden="false" customHeight="true" outlineLevel="0" collapsed="false">
      <c r="A16" s="54" t="s">
        <v>107</v>
      </c>
      <c r="B16" s="54"/>
      <c r="C16" s="55" t="n">
        <f aca="false">D1*42.53</f>
        <v>42.53</v>
      </c>
      <c r="D16" s="13" t="s">
        <v>55</v>
      </c>
      <c r="F16" s="54" t="s">
        <v>108</v>
      </c>
      <c r="G16" s="54"/>
      <c r="H16" s="54"/>
      <c r="I16" s="55" t="n">
        <f aca="false">D1*148.5</f>
        <v>148.5</v>
      </c>
      <c r="J16" s="13" t="s">
        <v>55</v>
      </c>
      <c r="L16" s="54" t="s">
        <v>109</v>
      </c>
      <c r="M16" s="54"/>
      <c r="N16" s="54"/>
      <c r="O16" s="14" t="n">
        <f aca="false">D1*232</f>
        <v>232</v>
      </c>
      <c r="P16" s="13" t="s">
        <v>55</v>
      </c>
      <c r="R16" s="54" t="s">
        <v>110</v>
      </c>
      <c r="S16" s="54"/>
      <c r="T16" s="14" t="n">
        <f aca="false">D1*0.46</f>
        <v>0.46</v>
      </c>
      <c r="U16" s="13" t="s">
        <v>71</v>
      </c>
    </row>
    <row r="17" customFormat="false" ht="15" hidden="false" customHeight="true" outlineLevel="0" collapsed="false">
      <c r="A17" s="54" t="s">
        <v>111</v>
      </c>
      <c r="B17" s="54"/>
      <c r="C17" s="55" t="n">
        <f aca="false">D1*28.35</f>
        <v>28.35</v>
      </c>
      <c r="D17" s="13" t="s">
        <v>55</v>
      </c>
      <c r="F17" s="54" t="s">
        <v>112</v>
      </c>
      <c r="G17" s="54"/>
      <c r="H17" s="54"/>
      <c r="I17" s="55" t="n">
        <f aca="false">D1*44.25</f>
        <v>44.25</v>
      </c>
      <c r="J17" s="13" t="s">
        <v>55</v>
      </c>
      <c r="L17" s="54" t="s">
        <v>113</v>
      </c>
      <c r="M17" s="54"/>
      <c r="N17" s="54"/>
      <c r="O17" s="14" t="n">
        <f aca="false">D1*118.81</f>
        <v>118.81</v>
      </c>
      <c r="P17" s="13" t="s">
        <v>114</v>
      </c>
      <c r="R17" s="54" t="s">
        <v>115</v>
      </c>
      <c r="S17" s="54"/>
      <c r="T17" s="14" t="n">
        <f aca="false">D1*0.5</f>
        <v>0.5</v>
      </c>
      <c r="U17" s="13" t="s">
        <v>65</v>
      </c>
    </row>
    <row r="18" customFormat="false" ht="15" hidden="false" customHeight="true" outlineLevel="0" collapsed="false">
      <c r="A18" s="54" t="s">
        <v>116</v>
      </c>
      <c r="B18" s="54"/>
      <c r="C18" s="55" t="n">
        <f aca="false">D1*42.53</f>
        <v>42.53</v>
      </c>
      <c r="D18" s="13" t="s">
        <v>55</v>
      </c>
      <c r="F18" s="54" t="s">
        <v>117</v>
      </c>
      <c r="G18" s="54"/>
      <c r="H18" s="54"/>
      <c r="I18" s="55" t="n">
        <f aca="false">D1*104</f>
        <v>104</v>
      </c>
      <c r="J18" s="13" t="s">
        <v>55</v>
      </c>
      <c r="L18" s="54" t="s">
        <v>118</v>
      </c>
      <c r="M18" s="54"/>
      <c r="N18" s="54"/>
      <c r="O18" s="14" t="n">
        <f aca="false">D1*147.75</f>
        <v>147.75</v>
      </c>
      <c r="P18" s="13" t="s">
        <v>55</v>
      </c>
      <c r="R18" s="54" t="s">
        <v>119</v>
      </c>
      <c r="S18" s="54"/>
      <c r="T18" s="14" t="n">
        <f aca="false">D1*0.46</f>
        <v>0.46</v>
      </c>
      <c r="U18" s="13" t="s">
        <v>71</v>
      </c>
    </row>
    <row r="19" customFormat="false" ht="15" hidden="false" customHeight="true" outlineLevel="0" collapsed="false">
      <c r="A19" s="54" t="s">
        <v>120</v>
      </c>
      <c r="B19" s="54"/>
      <c r="C19" s="55" t="n">
        <f aca="false">D1*42.53</f>
        <v>42.53</v>
      </c>
      <c r="D19" s="13" t="s">
        <v>55</v>
      </c>
      <c r="F19" s="54" t="s">
        <v>121</v>
      </c>
      <c r="G19" s="54"/>
      <c r="H19" s="54"/>
      <c r="I19" s="55" t="n">
        <f aca="false">D1*49.5</f>
        <v>49.5</v>
      </c>
      <c r="J19" s="13" t="s">
        <v>55</v>
      </c>
      <c r="L19" s="54" t="s">
        <v>122</v>
      </c>
      <c r="M19" s="54"/>
      <c r="N19" s="54"/>
      <c r="O19" s="14" t="n">
        <f aca="false">D1*120</f>
        <v>120</v>
      </c>
      <c r="P19" s="13" t="s">
        <v>55</v>
      </c>
      <c r="R19" s="54" t="s">
        <v>123</v>
      </c>
      <c r="S19" s="54"/>
      <c r="T19" s="14" t="n">
        <f aca="false">D1*0.46</f>
        <v>0.46</v>
      </c>
      <c r="U19" s="13" t="s">
        <v>71</v>
      </c>
    </row>
    <row r="20" customFormat="false" ht="15" hidden="false" customHeight="true" outlineLevel="0" collapsed="false">
      <c r="A20" s="54" t="s">
        <v>124</v>
      </c>
      <c r="B20" s="54"/>
      <c r="C20" s="55" t="n">
        <f aca="false">D1*42.53</f>
        <v>42.53</v>
      </c>
      <c r="D20" s="13" t="s">
        <v>55</v>
      </c>
      <c r="F20" s="54" t="s">
        <v>125</v>
      </c>
      <c r="G20" s="54"/>
      <c r="H20" s="54"/>
      <c r="I20" s="55" t="n">
        <f aca="false">D1*100</f>
        <v>100</v>
      </c>
      <c r="J20" s="13" t="s">
        <v>55</v>
      </c>
      <c r="L20" s="54" t="s">
        <v>126</v>
      </c>
      <c r="M20" s="54"/>
      <c r="N20" s="54"/>
      <c r="O20" s="14" t="n">
        <f aca="false">D1*180</f>
        <v>180</v>
      </c>
      <c r="P20" s="13" t="s">
        <v>55</v>
      </c>
      <c r="R20" s="54" t="s">
        <v>127</v>
      </c>
      <c r="S20" s="54"/>
      <c r="T20" s="14" t="n">
        <f aca="false">D1*1</f>
        <v>1</v>
      </c>
      <c r="U20" s="13" t="s">
        <v>71</v>
      </c>
    </row>
    <row r="21" customFormat="false" ht="15" hidden="false" customHeight="true" outlineLevel="0" collapsed="false">
      <c r="A21" s="54" t="s">
        <v>128</v>
      </c>
      <c r="B21" s="54"/>
      <c r="C21" s="55" t="n">
        <f aca="false">D1*42.53</f>
        <v>42.53</v>
      </c>
      <c r="D21" s="13" t="s">
        <v>55</v>
      </c>
      <c r="F21" s="54" t="s">
        <v>129</v>
      </c>
      <c r="G21" s="54"/>
      <c r="H21" s="54"/>
      <c r="I21" s="55" t="n">
        <f aca="false">D1*200</f>
        <v>200</v>
      </c>
      <c r="J21" s="13" t="s">
        <v>55</v>
      </c>
      <c r="L21" s="54" t="s">
        <v>130</v>
      </c>
      <c r="M21" s="54"/>
      <c r="N21" s="54"/>
      <c r="O21" s="14" t="n">
        <f aca="false">D1*0.5</f>
        <v>0.5</v>
      </c>
      <c r="P21" s="13" t="s">
        <v>59</v>
      </c>
      <c r="R21" s="54" t="s">
        <v>131</v>
      </c>
      <c r="S21" s="54"/>
      <c r="T21" s="14" t="n">
        <f aca="false">D1*0.46</f>
        <v>0.46</v>
      </c>
      <c r="U21" s="13" t="s">
        <v>71</v>
      </c>
    </row>
    <row r="22" customFormat="false" ht="15" hidden="false" customHeight="true" outlineLevel="0" collapsed="false">
      <c r="A22" s="54" t="s">
        <v>132</v>
      </c>
      <c r="B22" s="54"/>
      <c r="C22" s="55" t="n">
        <f aca="false">D1*42.53</f>
        <v>42.53</v>
      </c>
      <c r="D22" s="13" t="s">
        <v>55</v>
      </c>
      <c r="F22" s="54" t="s">
        <v>133</v>
      </c>
      <c r="G22" s="54"/>
      <c r="H22" s="54"/>
      <c r="I22" s="55" t="n">
        <f aca="false">D1*128</f>
        <v>128</v>
      </c>
      <c r="J22" s="13" t="s">
        <v>55</v>
      </c>
      <c r="L22" s="54" t="s">
        <v>134</v>
      </c>
      <c r="M22" s="54"/>
      <c r="N22" s="54"/>
      <c r="O22" s="14" t="n">
        <f aca="false">D1*91.5</f>
        <v>91.5</v>
      </c>
      <c r="P22" s="13" t="s">
        <v>55</v>
      </c>
      <c r="R22" s="54" t="s">
        <v>135</v>
      </c>
      <c r="S22" s="54"/>
      <c r="T22" s="14" t="n">
        <f aca="false">D1*0.25</f>
        <v>0.25</v>
      </c>
      <c r="U22" s="13" t="s">
        <v>71</v>
      </c>
    </row>
    <row r="23" customFormat="false" ht="15" hidden="false" customHeight="true" outlineLevel="0" collapsed="false">
      <c r="A23" s="54" t="s">
        <v>136</v>
      </c>
      <c r="B23" s="54"/>
      <c r="C23" s="55" t="n">
        <f aca="false">D1*42.53</f>
        <v>42.53</v>
      </c>
      <c r="D23" s="13" t="s">
        <v>55</v>
      </c>
      <c r="F23" s="54" t="s">
        <v>122</v>
      </c>
      <c r="G23" s="54"/>
      <c r="H23" s="54"/>
      <c r="I23" s="55" t="n">
        <f aca="false">D1*239.4</f>
        <v>239.4</v>
      </c>
      <c r="J23" s="13" t="s">
        <v>55</v>
      </c>
      <c r="L23" s="54" t="s">
        <v>137</v>
      </c>
      <c r="M23" s="54"/>
      <c r="N23" s="54"/>
      <c r="O23" s="14" t="n">
        <f aca="false">D1*3</f>
        <v>3</v>
      </c>
      <c r="P23" s="13" t="s">
        <v>138</v>
      </c>
      <c r="R23" s="54" t="s">
        <v>139</v>
      </c>
      <c r="S23" s="54"/>
      <c r="T23" s="14" t="n">
        <f aca="false">D1*2.07</f>
        <v>2.07</v>
      </c>
      <c r="U23" s="13" t="s">
        <v>71</v>
      </c>
    </row>
    <row r="24" customFormat="false" ht="15" hidden="false" customHeight="true" outlineLevel="0" collapsed="false">
      <c r="A24" s="54" t="s">
        <v>140</v>
      </c>
      <c r="B24" s="54"/>
      <c r="C24" s="55" t="n">
        <f aca="false">D1*42.53</f>
        <v>42.53</v>
      </c>
      <c r="D24" s="13" t="s">
        <v>55</v>
      </c>
      <c r="F24" s="54" t="s">
        <v>141</v>
      </c>
      <c r="G24" s="54"/>
      <c r="H24" s="54"/>
      <c r="I24" s="55" t="n">
        <f aca="false">D1*118.29</f>
        <v>118.29</v>
      </c>
      <c r="J24" s="13" t="s">
        <v>114</v>
      </c>
      <c r="L24" s="54" t="s">
        <v>142</v>
      </c>
      <c r="M24" s="54"/>
      <c r="N24" s="54"/>
      <c r="O24" s="14" t="n">
        <f aca="false">D1*72</f>
        <v>72</v>
      </c>
      <c r="P24" s="13" t="s">
        <v>55</v>
      </c>
      <c r="R24" s="54" t="s">
        <v>143</v>
      </c>
      <c r="S24" s="54"/>
      <c r="T24" s="14" t="n">
        <f aca="false">D1*0.46</f>
        <v>0.46</v>
      </c>
      <c r="U24" s="13" t="s">
        <v>71</v>
      </c>
    </row>
    <row r="25" customFormat="false" ht="16.05" hidden="false" customHeight="true" outlineLevel="0" collapsed="false">
      <c r="A25" s="54" t="s">
        <v>144</v>
      </c>
      <c r="B25" s="54"/>
      <c r="C25" s="55" t="n">
        <f aca="false">D1*42.53</f>
        <v>42.53</v>
      </c>
      <c r="D25" s="13" t="s">
        <v>55</v>
      </c>
      <c r="F25" s="54" t="s">
        <v>126</v>
      </c>
      <c r="G25" s="54"/>
      <c r="H25" s="54"/>
      <c r="I25" s="55" t="n">
        <f aca="false">D1*180</f>
        <v>180</v>
      </c>
      <c r="J25" s="13" t="s">
        <v>55</v>
      </c>
      <c r="L25" s="54" t="s">
        <v>145</v>
      </c>
      <c r="M25" s="54"/>
      <c r="N25" s="54"/>
      <c r="O25" s="14" t="n">
        <f aca="false">D1*39</f>
        <v>39</v>
      </c>
      <c r="P25" s="13" t="s">
        <v>55</v>
      </c>
      <c r="R25" s="54" t="s">
        <v>146</v>
      </c>
      <c r="S25" s="54"/>
      <c r="T25" s="14" t="n">
        <f aca="false">D1*1.04</f>
        <v>1.04</v>
      </c>
      <c r="U25" s="13" t="s">
        <v>65</v>
      </c>
    </row>
    <row r="26" customFormat="false" ht="15" hidden="false" customHeight="true" outlineLevel="0" collapsed="false">
      <c r="A26" s="54" t="s">
        <v>147</v>
      </c>
      <c r="B26" s="54"/>
      <c r="C26" s="55" t="n">
        <f aca="false">D1*42.53</f>
        <v>42.53</v>
      </c>
      <c r="D26" s="13" t="s">
        <v>55</v>
      </c>
      <c r="F26" s="54" t="s">
        <v>148</v>
      </c>
      <c r="G26" s="54"/>
      <c r="H26" s="54"/>
      <c r="I26" s="55" t="n">
        <f aca="false">D1*256.25</f>
        <v>256.25</v>
      </c>
      <c r="J26" s="13" t="s">
        <v>55</v>
      </c>
      <c r="L26" s="54" t="s">
        <v>149</v>
      </c>
      <c r="M26" s="54"/>
      <c r="N26" s="54"/>
      <c r="O26" s="14" t="n">
        <f aca="false">D1*7</f>
        <v>7</v>
      </c>
      <c r="P26" s="13" t="s">
        <v>59</v>
      </c>
      <c r="R26" s="54" t="s">
        <v>150</v>
      </c>
      <c r="S26" s="54"/>
      <c r="T26" s="14" t="n">
        <f aca="false">D1*0.69</f>
        <v>0.69</v>
      </c>
      <c r="U26" s="13" t="s">
        <v>71</v>
      </c>
    </row>
    <row r="27" customFormat="false" ht="15" hidden="false" customHeight="true" outlineLevel="0" collapsed="false">
      <c r="A27" s="54" t="s">
        <v>151</v>
      </c>
      <c r="B27" s="54"/>
      <c r="C27" s="55" t="n">
        <f aca="false">D1*42.53</f>
        <v>42.53</v>
      </c>
      <c r="D27" s="13" t="s">
        <v>55</v>
      </c>
      <c r="F27" s="54" t="s">
        <v>152</v>
      </c>
      <c r="G27" s="54"/>
      <c r="H27" s="54"/>
      <c r="I27" s="55" t="n">
        <f aca="false">D1*239.4</f>
        <v>239.4</v>
      </c>
      <c r="J27" s="13" t="s">
        <v>55</v>
      </c>
      <c r="L27" s="54" t="s">
        <v>153</v>
      </c>
      <c r="M27" s="54"/>
      <c r="N27" s="54"/>
      <c r="O27" s="14" t="n">
        <f aca="false">D1*79.86</f>
        <v>79.86</v>
      </c>
      <c r="P27" s="13" t="s">
        <v>55</v>
      </c>
      <c r="R27" s="54" t="s">
        <v>154</v>
      </c>
      <c r="S27" s="54"/>
      <c r="T27" s="14" t="n">
        <f aca="false">D1*1.39</f>
        <v>1.39</v>
      </c>
      <c r="U27" s="13" t="s">
        <v>71</v>
      </c>
    </row>
    <row r="28" customFormat="false" ht="15" hidden="false" customHeight="true" outlineLevel="0" collapsed="false">
      <c r="A28" s="54" t="s">
        <v>155</v>
      </c>
      <c r="B28" s="54"/>
      <c r="C28" s="55" t="n">
        <f aca="false">D1*42.53</f>
        <v>42.53</v>
      </c>
      <c r="D28" s="13" t="s">
        <v>55</v>
      </c>
      <c r="F28" s="58" t="s">
        <v>117</v>
      </c>
      <c r="G28" s="59"/>
      <c r="H28" s="60"/>
      <c r="I28" s="14" t="n">
        <f aca="false">D1*300</f>
        <v>300</v>
      </c>
      <c r="J28" s="61" t="s">
        <v>55</v>
      </c>
      <c r="L28" s="54" t="s">
        <v>156</v>
      </c>
      <c r="M28" s="54"/>
      <c r="N28" s="54"/>
      <c r="O28" s="14" t="n">
        <f aca="false">D1*72.5</f>
        <v>72.5</v>
      </c>
      <c r="P28" s="13" t="s">
        <v>55</v>
      </c>
      <c r="R28" s="54" t="s">
        <v>157</v>
      </c>
      <c r="S28" s="54"/>
      <c r="T28" s="14" t="n">
        <f aca="false">D1*1.39</f>
        <v>1.39</v>
      </c>
      <c r="U28" s="13" t="s">
        <v>71</v>
      </c>
    </row>
    <row r="29" customFormat="false" ht="15" hidden="false" customHeight="true" outlineLevel="0" collapsed="false">
      <c r="A29" s="54" t="s">
        <v>158</v>
      </c>
      <c r="B29" s="54"/>
      <c r="C29" s="55" t="n">
        <f aca="false">D1*42.53</f>
        <v>42.53</v>
      </c>
      <c r="D29" s="13" t="s">
        <v>55</v>
      </c>
      <c r="L29" s="54" t="s">
        <v>159</v>
      </c>
      <c r="M29" s="54"/>
      <c r="N29" s="54"/>
      <c r="O29" s="14" t="n">
        <f aca="false">D1*80</f>
        <v>80</v>
      </c>
      <c r="P29" s="13" t="s">
        <v>55</v>
      </c>
      <c r="R29" s="54" t="s">
        <v>160</v>
      </c>
      <c r="S29" s="54"/>
      <c r="T29" s="14" t="n">
        <f aca="false">D1*0.69</f>
        <v>0.69</v>
      </c>
      <c r="U29" s="13" t="s">
        <v>71</v>
      </c>
    </row>
    <row r="30" customFormat="false" ht="15" hidden="false" customHeight="true" outlineLevel="0" collapsed="false">
      <c r="A30" s="54" t="s">
        <v>161</v>
      </c>
      <c r="B30" s="54"/>
      <c r="C30" s="55" t="n">
        <f aca="false">D1*28.35</f>
        <v>28.35</v>
      </c>
      <c r="D30" s="13" t="s">
        <v>55</v>
      </c>
      <c r="F30" s="62" t="s">
        <v>162</v>
      </c>
      <c r="G30" s="62"/>
      <c r="H30" s="62" t="s">
        <v>52</v>
      </c>
      <c r="I30" s="62"/>
      <c r="L30" s="54" t="s">
        <v>163</v>
      </c>
      <c r="M30" s="54"/>
      <c r="N30" s="54"/>
      <c r="O30" s="14" t="n">
        <f aca="false">D1*0.5</f>
        <v>0.5</v>
      </c>
      <c r="P30" s="13" t="s">
        <v>59</v>
      </c>
      <c r="R30" s="54" t="s">
        <v>164</v>
      </c>
      <c r="S30" s="54"/>
      <c r="T30" s="14" t="n">
        <f aca="false">D1*0.46</f>
        <v>0.46</v>
      </c>
      <c r="U30" s="13" t="s">
        <v>71</v>
      </c>
    </row>
    <row r="31" customFormat="false" ht="15" hidden="false" customHeight="true" outlineLevel="0" collapsed="false">
      <c r="A31" s="54" t="s">
        <v>165</v>
      </c>
      <c r="B31" s="54"/>
      <c r="C31" s="55" t="n">
        <f aca="false">D1*7</f>
        <v>7</v>
      </c>
      <c r="D31" s="13" t="s">
        <v>55</v>
      </c>
      <c r="F31" s="54" t="s">
        <v>166</v>
      </c>
      <c r="G31" s="54"/>
      <c r="H31" s="14" t="n">
        <f aca="false">D1*236.89</f>
        <v>236.89</v>
      </c>
      <c r="I31" s="13" t="s">
        <v>114</v>
      </c>
      <c r="L31" s="54" t="s">
        <v>167</v>
      </c>
      <c r="M31" s="54"/>
      <c r="N31" s="54"/>
      <c r="O31" s="14" t="n">
        <f aca="false">D1*85</f>
        <v>85</v>
      </c>
      <c r="P31" s="13" t="s">
        <v>55</v>
      </c>
      <c r="R31" s="54" t="s">
        <v>168</v>
      </c>
      <c r="S31" s="54"/>
      <c r="T31" s="14" t="n">
        <f aca="false">D1*0.46</f>
        <v>0.46</v>
      </c>
      <c r="U31" s="13" t="s">
        <v>71</v>
      </c>
    </row>
    <row r="32" customFormat="false" ht="15" hidden="false" customHeight="true" outlineLevel="0" collapsed="false">
      <c r="A32" s="54" t="s">
        <v>169</v>
      </c>
      <c r="B32" s="54"/>
      <c r="C32" s="55" t="n">
        <f aca="false">D1*0.5</f>
        <v>0.5</v>
      </c>
      <c r="D32" s="13" t="s">
        <v>170</v>
      </c>
      <c r="F32" s="54" t="s">
        <v>171</v>
      </c>
      <c r="G32" s="54"/>
      <c r="H32" s="14" t="n">
        <f aca="false">D1*122.5</f>
        <v>122.5</v>
      </c>
      <c r="I32" s="13" t="s">
        <v>55</v>
      </c>
      <c r="L32" s="54" t="s">
        <v>172</v>
      </c>
      <c r="M32" s="54"/>
      <c r="N32" s="54"/>
      <c r="O32" s="14" t="n">
        <f aca="false">D1*1</f>
        <v>1</v>
      </c>
      <c r="P32" s="13" t="s">
        <v>59</v>
      </c>
    </row>
    <row r="33" customFormat="false" ht="15" hidden="false" customHeight="true" outlineLevel="0" collapsed="false">
      <c r="A33" s="54" t="s">
        <v>173</v>
      </c>
      <c r="B33" s="54"/>
      <c r="C33" s="55" t="n">
        <f aca="false">D1*2</f>
        <v>2</v>
      </c>
      <c r="D33" s="13" t="s">
        <v>174</v>
      </c>
      <c r="F33" s="54" t="s">
        <v>175</v>
      </c>
      <c r="G33" s="54"/>
      <c r="H33" s="14" t="n">
        <f aca="false">D1*45</f>
        <v>45</v>
      </c>
      <c r="I33" s="13" t="s">
        <v>55</v>
      </c>
      <c r="L33" s="54" t="s">
        <v>176</v>
      </c>
      <c r="M33" s="54"/>
      <c r="N33" s="54"/>
      <c r="O33" s="14" t="n">
        <f aca="false">D1*1</f>
        <v>1</v>
      </c>
      <c r="P33" s="13" t="s">
        <v>59</v>
      </c>
    </row>
    <row r="34" customFormat="false" ht="15" hidden="false" customHeight="true" outlineLevel="0" collapsed="false">
      <c r="A34" s="54" t="s">
        <v>177</v>
      </c>
      <c r="B34" s="54"/>
      <c r="C34" s="55" t="n">
        <f aca="false">D1*28.35</f>
        <v>28.35</v>
      </c>
      <c r="D34" s="13" t="s">
        <v>55</v>
      </c>
      <c r="F34" s="54" t="s">
        <v>178</v>
      </c>
      <c r="G34" s="54"/>
      <c r="H34" s="14" t="n">
        <f aca="false">D1*235.58</f>
        <v>235.58</v>
      </c>
      <c r="I34" s="13" t="s">
        <v>114</v>
      </c>
      <c r="L34" s="54" t="s">
        <v>179</v>
      </c>
      <c r="M34" s="54"/>
      <c r="N34" s="54"/>
      <c r="O34" s="14" t="n">
        <f aca="false">D1*0.5</f>
        <v>0.5</v>
      </c>
      <c r="P34" s="13" t="s">
        <v>59</v>
      </c>
    </row>
    <row r="35" customFormat="false" ht="15" hidden="false" customHeight="true" outlineLevel="0" collapsed="false">
      <c r="A35" s="54" t="s">
        <v>180</v>
      </c>
      <c r="B35" s="54"/>
      <c r="C35" s="55" t="n">
        <f aca="false">D1*56.7</f>
        <v>56.7</v>
      </c>
      <c r="D35" s="13" t="s">
        <v>55</v>
      </c>
      <c r="F35" s="63"/>
      <c r="G35" s="63"/>
      <c r="H35" s="64"/>
      <c r="I35" s="65"/>
      <c r="L35" s="54" t="s">
        <v>181</v>
      </c>
      <c r="M35" s="54"/>
      <c r="N35" s="54"/>
      <c r="O35" s="14" t="n">
        <f aca="false">D1*0.5</f>
        <v>0.5</v>
      </c>
      <c r="P35" s="13" t="s">
        <v>59</v>
      </c>
    </row>
    <row r="36" customFormat="false" ht="15" hidden="false" customHeight="true" outlineLevel="0" collapsed="false">
      <c r="A36" s="54" t="s">
        <v>182</v>
      </c>
      <c r="B36" s="54"/>
      <c r="C36" s="55" t="n">
        <f aca="false">D1*85.05</f>
        <v>85.05</v>
      </c>
      <c r="D36" s="13" t="s">
        <v>55</v>
      </c>
      <c r="F36" s="0" t="s">
        <v>183</v>
      </c>
      <c r="L36" s="54" t="s">
        <v>184</v>
      </c>
      <c r="M36" s="54"/>
      <c r="N36" s="54"/>
      <c r="O36" s="14" t="n">
        <f aca="false">D1*1</f>
        <v>1</v>
      </c>
      <c r="P36" s="13" t="s">
        <v>59</v>
      </c>
    </row>
    <row r="37" customFormat="false" ht="15" hidden="false" customHeight="true" outlineLevel="0" collapsed="false">
      <c r="A37" s="54" t="s">
        <v>185</v>
      </c>
      <c r="B37" s="54"/>
      <c r="C37" s="55" t="n">
        <f aca="false">D1*1</f>
        <v>1</v>
      </c>
      <c r="D37" s="13" t="s">
        <v>186</v>
      </c>
      <c r="L37" s="54" t="s">
        <v>187</v>
      </c>
      <c r="M37" s="54"/>
      <c r="N37" s="54"/>
      <c r="O37" s="14" t="n">
        <f aca="false">D1*0.5</f>
        <v>0.5</v>
      </c>
      <c r="P37" s="13" t="s">
        <v>59</v>
      </c>
    </row>
    <row r="38" customFormat="false" ht="15" hidden="false" customHeight="true" outlineLevel="0" collapsed="false">
      <c r="A38" s="54" t="s">
        <v>188</v>
      </c>
      <c r="B38" s="54"/>
      <c r="C38" s="55" t="n">
        <f aca="false">D1*2</f>
        <v>2</v>
      </c>
      <c r="D38" s="13" t="s">
        <v>186</v>
      </c>
      <c r="L38" s="54" t="s">
        <v>189</v>
      </c>
      <c r="M38" s="54"/>
      <c r="N38" s="54"/>
      <c r="O38" s="14" t="n">
        <f aca="false">D1*77.5</f>
        <v>77.5</v>
      </c>
      <c r="P38" s="13" t="s">
        <v>55</v>
      </c>
    </row>
    <row r="39" customFormat="false" ht="15" hidden="false" customHeight="true" outlineLevel="0" collapsed="false">
      <c r="A39" s="54" t="s">
        <v>190</v>
      </c>
      <c r="B39" s="54"/>
      <c r="C39" s="55" t="n">
        <f aca="false">D1*59.15</f>
        <v>59.15</v>
      </c>
      <c r="D39" s="13" t="s">
        <v>114</v>
      </c>
      <c r="L39" s="54" t="s">
        <v>191</v>
      </c>
      <c r="M39" s="54"/>
      <c r="N39" s="54"/>
      <c r="O39" s="14" t="n">
        <f aca="false">D1*1</f>
        <v>1</v>
      </c>
      <c r="P39" s="13" t="s">
        <v>59</v>
      </c>
    </row>
    <row r="40" customFormat="false" ht="15" hidden="false" customHeight="true" outlineLevel="0" collapsed="false">
      <c r="A40" s="54" t="s">
        <v>192</v>
      </c>
      <c r="B40" s="54"/>
      <c r="C40" s="55" t="n">
        <f aca="false">D1*28.35</f>
        <v>28.35</v>
      </c>
      <c r="D40" s="13" t="s">
        <v>55</v>
      </c>
      <c r="G40" s="0" t="n">
        <v>15</v>
      </c>
      <c r="H40" s="0" t="n">
        <v>100</v>
      </c>
      <c r="L40" s="54" t="s">
        <v>193</v>
      </c>
      <c r="M40" s="54"/>
      <c r="N40" s="54"/>
      <c r="O40" s="14" t="n">
        <f aca="false">D1*61.5</f>
        <v>61.5</v>
      </c>
      <c r="P40" s="13" t="s">
        <v>55</v>
      </c>
    </row>
    <row r="41" customFormat="false" ht="15" hidden="false" customHeight="true" outlineLevel="0" collapsed="false">
      <c r="A41" s="54" t="s">
        <v>194</v>
      </c>
      <c r="B41" s="54"/>
      <c r="C41" s="55" t="n">
        <f aca="false">D1*59.15</f>
        <v>59.15</v>
      </c>
      <c r="D41" s="13" t="s">
        <v>114</v>
      </c>
      <c r="G41" s="0" t="n">
        <f aca="false">15*120/100</f>
        <v>18</v>
      </c>
      <c r="H41" s="0" t="n">
        <v>120</v>
      </c>
      <c r="I41" s="0" t="n">
        <v>46</v>
      </c>
      <c r="L41" s="54" t="s">
        <v>195</v>
      </c>
      <c r="M41" s="54"/>
      <c r="N41" s="54"/>
      <c r="O41" s="14" t="n">
        <f aca="false">D1*144</f>
        <v>144</v>
      </c>
      <c r="P41" s="13" t="s">
        <v>55</v>
      </c>
    </row>
    <row r="42" customFormat="false" ht="15" hidden="false" customHeight="true" outlineLevel="0" collapsed="false">
      <c r="A42" s="54" t="s">
        <v>196</v>
      </c>
      <c r="B42" s="54"/>
      <c r="C42" s="55" t="n">
        <f aca="false">D1*42.35</f>
        <v>42.35</v>
      </c>
      <c r="D42" s="13" t="s">
        <v>55</v>
      </c>
      <c r="G42" s="0" t="n">
        <f aca="false">5*7</f>
        <v>35</v>
      </c>
      <c r="L42" s="54" t="s">
        <v>197</v>
      </c>
      <c r="M42" s="54"/>
      <c r="N42" s="54"/>
      <c r="O42" s="14" t="n">
        <f aca="false">D1*1</f>
        <v>1</v>
      </c>
      <c r="P42" s="13" t="s">
        <v>59</v>
      </c>
    </row>
    <row r="43" customFormat="false" ht="15" hidden="false" customHeight="true" outlineLevel="0" collapsed="false">
      <c r="A43" s="54" t="s">
        <v>198</v>
      </c>
      <c r="B43" s="54"/>
      <c r="C43" s="55" t="n">
        <f aca="false">D1*56.7</f>
        <v>56.7</v>
      </c>
      <c r="D43" s="13" t="s">
        <v>55</v>
      </c>
      <c r="L43" s="54" t="s">
        <v>199</v>
      </c>
      <c r="M43" s="54"/>
      <c r="N43" s="54"/>
      <c r="O43" s="14" t="n">
        <f aca="false">D1*100</f>
        <v>100</v>
      </c>
      <c r="P43" s="13" t="s">
        <v>55</v>
      </c>
    </row>
    <row r="44" customFormat="false" ht="15" hidden="false" customHeight="true" outlineLevel="0" collapsed="false">
      <c r="L44" s="54" t="s">
        <v>200</v>
      </c>
      <c r="M44" s="54"/>
      <c r="N44" s="54"/>
      <c r="O44" s="14" t="n">
        <f aca="false">D1*45</f>
        <v>45</v>
      </c>
      <c r="P44" s="13" t="s">
        <v>55</v>
      </c>
    </row>
    <row r="73" customFormat="false" ht="15" hidden="false" customHeight="true" outlineLevel="0" collapsed="false">
      <c r="A73" s="63"/>
      <c r="B73" s="63"/>
      <c r="C73" s="64"/>
      <c r="D73" s="65"/>
    </row>
    <row r="74" s="2" customFormat="true" ht="15" hidden="false" customHeight="true" outlineLevel="0" collapsed="false">
      <c r="A74" s="0"/>
      <c r="B74" s="0"/>
      <c r="C74" s="0"/>
      <c r="D74" s="0"/>
      <c r="E74" s="0"/>
    </row>
    <row r="75" s="2" customFormat="true" ht="15" hidden="false" customHeight="true" outlineLevel="0" collapsed="false">
      <c r="A75" s="66"/>
      <c r="B75" s="66"/>
      <c r="C75" s="66"/>
      <c r="E75" s="67"/>
    </row>
  </sheetData>
  <mergeCells count="143">
    <mergeCell ref="A1:C1"/>
    <mergeCell ref="A4:B4"/>
    <mergeCell ref="C4:D4"/>
    <mergeCell ref="F4:H4"/>
    <mergeCell ref="I4:J4"/>
    <mergeCell ref="L4:N4"/>
    <mergeCell ref="O4:P4"/>
    <mergeCell ref="R4:S4"/>
    <mergeCell ref="T4:U4"/>
    <mergeCell ref="A5:B5"/>
    <mergeCell ref="F5:H5"/>
    <mergeCell ref="L5:N5"/>
    <mergeCell ref="R5:S5"/>
    <mergeCell ref="A6:B6"/>
    <mergeCell ref="F6:H6"/>
    <mergeCell ref="L6:N6"/>
    <mergeCell ref="R6:S6"/>
    <mergeCell ref="A7:B7"/>
    <mergeCell ref="F7:H7"/>
    <mergeCell ref="L7:N7"/>
    <mergeCell ref="R7:S7"/>
    <mergeCell ref="A8:B8"/>
    <mergeCell ref="F8:H8"/>
    <mergeCell ref="L8:N8"/>
    <mergeCell ref="R8:S8"/>
    <mergeCell ref="A9:B9"/>
    <mergeCell ref="F9:H9"/>
    <mergeCell ref="L9:N9"/>
    <mergeCell ref="R9:S9"/>
    <mergeCell ref="A10:B10"/>
    <mergeCell ref="F10:H10"/>
    <mergeCell ref="L10:N10"/>
    <mergeCell ref="R10:S10"/>
    <mergeCell ref="A11:B11"/>
    <mergeCell ref="F11:H11"/>
    <mergeCell ref="L11:N11"/>
    <mergeCell ref="R11:S11"/>
    <mergeCell ref="A12:B12"/>
    <mergeCell ref="F12:H12"/>
    <mergeCell ref="L12:N12"/>
    <mergeCell ref="R12:S12"/>
    <mergeCell ref="A13:B13"/>
    <mergeCell ref="F13:H13"/>
    <mergeCell ref="L13:N13"/>
    <mergeCell ref="R13:S13"/>
    <mergeCell ref="A14:B14"/>
    <mergeCell ref="F14:H14"/>
    <mergeCell ref="L14:N14"/>
    <mergeCell ref="R14:S14"/>
    <mergeCell ref="A15:B15"/>
    <mergeCell ref="F15:H15"/>
    <mergeCell ref="L15:N15"/>
    <mergeCell ref="R15:S15"/>
    <mergeCell ref="A16:B16"/>
    <mergeCell ref="F16:H16"/>
    <mergeCell ref="L16:N16"/>
    <mergeCell ref="R16:S16"/>
    <mergeCell ref="A17:B17"/>
    <mergeCell ref="F17:H17"/>
    <mergeCell ref="L17:N17"/>
    <mergeCell ref="R17:S17"/>
    <mergeCell ref="A18:B18"/>
    <mergeCell ref="F18:H18"/>
    <mergeCell ref="L18:N18"/>
    <mergeCell ref="R18:S18"/>
    <mergeCell ref="A19:B19"/>
    <mergeCell ref="F19:H19"/>
    <mergeCell ref="L19:N19"/>
    <mergeCell ref="R19:S19"/>
    <mergeCell ref="A20:B20"/>
    <mergeCell ref="F20:H20"/>
    <mergeCell ref="L20:N20"/>
    <mergeCell ref="R20:S20"/>
    <mergeCell ref="A21:B21"/>
    <mergeCell ref="F21:H21"/>
    <mergeCell ref="L21:N21"/>
    <mergeCell ref="R21:S21"/>
    <mergeCell ref="A22:B22"/>
    <mergeCell ref="F22:H22"/>
    <mergeCell ref="L22:N22"/>
    <mergeCell ref="R22:S22"/>
    <mergeCell ref="A23:B23"/>
    <mergeCell ref="F23:H23"/>
    <mergeCell ref="L23:N23"/>
    <mergeCell ref="R23:S23"/>
    <mergeCell ref="A24:B24"/>
    <mergeCell ref="F24:H24"/>
    <mergeCell ref="L24:N24"/>
    <mergeCell ref="R24:S24"/>
    <mergeCell ref="A25:B25"/>
    <mergeCell ref="F25:H25"/>
    <mergeCell ref="L25:N25"/>
    <mergeCell ref="R25:S25"/>
    <mergeCell ref="A26:B26"/>
    <mergeCell ref="F26:H26"/>
    <mergeCell ref="L26:N26"/>
    <mergeCell ref="R26:S26"/>
    <mergeCell ref="A27:B27"/>
    <mergeCell ref="F27:H27"/>
    <mergeCell ref="L27:N27"/>
    <mergeCell ref="R27:S27"/>
    <mergeCell ref="A28:B28"/>
    <mergeCell ref="L28:N28"/>
    <mergeCell ref="R28:S28"/>
    <mergeCell ref="A29:B29"/>
    <mergeCell ref="L29:N29"/>
    <mergeCell ref="R29:S29"/>
    <mergeCell ref="A30:B30"/>
    <mergeCell ref="F30:G30"/>
    <mergeCell ref="H30:I30"/>
    <mergeCell ref="L30:N30"/>
    <mergeCell ref="R30:S30"/>
    <mergeCell ref="A31:B31"/>
    <mergeCell ref="L31:N31"/>
    <mergeCell ref="R31:S31"/>
    <mergeCell ref="A32:B32"/>
    <mergeCell ref="L32:N32"/>
    <mergeCell ref="A33:B33"/>
    <mergeCell ref="F33:G33"/>
    <mergeCell ref="L33:N33"/>
    <mergeCell ref="A34:B34"/>
    <mergeCell ref="F34:G34"/>
    <mergeCell ref="L34:N34"/>
    <mergeCell ref="A35:B35"/>
    <mergeCell ref="L35:N35"/>
    <mergeCell ref="A36:B36"/>
    <mergeCell ref="L36:N36"/>
    <mergeCell ref="A37:B37"/>
    <mergeCell ref="L37:N37"/>
    <mergeCell ref="A38:B38"/>
    <mergeCell ref="L38:N38"/>
    <mergeCell ref="A39:B39"/>
    <mergeCell ref="L39:N39"/>
    <mergeCell ref="A40:B40"/>
    <mergeCell ref="L40:N40"/>
    <mergeCell ref="A41:B41"/>
    <mergeCell ref="L41:N41"/>
    <mergeCell ref="A42:B42"/>
    <mergeCell ref="L42:N42"/>
    <mergeCell ref="A43:B43"/>
    <mergeCell ref="L43:N43"/>
    <mergeCell ref="L44:N44"/>
    <mergeCell ref="A73:B7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6" activeCellId="0" sqref="A26"/>
    </sheetView>
  </sheetViews>
  <sheetFormatPr defaultRowHeight="16.05"/>
  <cols>
    <col collapsed="false" hidden="false" max="1" min="1" style="0" width="9.1417004048583"/>
    <col collapsed="false" hidden="false" max="2" min="2" style="0" width="18.8542510121457"/>
    <col collapsed="false" hidden="false" max="6" min="3" style="0" width="9.1417004048583"/>
    <col collapsed="false" hidden="false" max="7" min="7" style="0" width="19.8542510121458"/>
    <col collapsed="false" hidden="false" max="11" min="8" style="0" width="9.1417004048583"/>
    <col collapsed="false" hidden="false" max="12" min="12" style="0" width="16.995951417004"/>
    <col collapsed="false" hidden="false" max="1025" min="13" style="0" width="9.1417004048583"/>
  </cols>
  <sheetData>
    <row r="1" customFormat="false" ht="19.65" hidden="false" customHeight="true" outlineLevel="0" collapsed="false">
      <c r="A1" s="6" t="s">
        <v>201</v>
      </c>
      <c r="B1" s="6"/>
      <c r="C1" s="6"/>
      <c r="D1" s="68" t="n">
        <v>1</v>
      </c>
    </row>
    <row r="3" customFormat="false" ht="15" hidden="false" customHeight="true" outlineLevel="0" collapsed="false">
      <c r="A3" s="69" t="s">
        <v>202</v>
      </c>
      <c r="B3" s="69"/>
      <c r="C3" s="69"/>
      <c r="L3" s="70"/>
      <c r="M3" s="70"/>
      <c r="N3" s="70"/>
    </row>
    <row r="4" customFormat="false" ht="15" hidden="false" customHeight="true" outlineLevel="0" collapsed="false">
      <c r="A4" s="69" t="s">
        <v>203</v>
      </c>
      <c r="B4" s="69"/>
      <c r="C4" s="69" t="s">
        <v>52</v>
      </c>
      <c r="D4" s="69"/>
      <c r="F4" s="69" t="s">
        <v>204</v>
      </c>
      <c r="G4" s="69"/>
      <c r="H4" s="69" t="s">
        <v>52</v>
      </c>
      <c r="I4" s="69"/>
      <c r="J4" s="29"/>
      <c r="K4" s="69" t="s">
        <v>205</v>
      </c>
      <c r="L4" s="69"/>
      <c r="M4" s="69" t="s">
        <v>52</v>
      </c>
      <c r="N4" s="69"/>
      <c r="O4" s="29"/>
    </row>
    <row r="5" customFormat="false" ht="15" hidden="false" customHeight="true" outlineLevel="0" collapsed="false">
      <c r="A5" s="54" t="s">
        <v>206</v>
      </c>
      <c r="B5" s="54"/>
      <c r="C5" s="14" t="n">
        <f aca="false">D1*52.5</f>
        <v>52.5</v>
      </c>
      <c r="D5" s="13" t="s">
        <v>55</v>
      </c>
      <c r="F5" s="54" t="s">
        <v>207</v>
      </c>
      <c r="G5" s="54"/>
      <c r="H5" s="14" t="n">
        <f aca="false">D1*0.25</f>
        <v>0.25</v>
      </c>
      <c r="I5" s="13" t="s">
        <v>208</v>
      </c>
      <c r="K5" s="54" t="s">
        <v>209</v>
      </c>
      <c r="L5" s="54"/>
      <c r="M5" s="14" t="n">
        <f aca="false">D1*2.08</f>
        <v>2.08</v>
      </c>
      <c r="N5" s="13" t="s">
        <v>65</v>
      </c>
    </row>
    <row r="6" customFormat="false" ht="15" hidden="false" customHeight="true" outlineLevel="0" collapsed="false">
      <c r="A6" s="54" t="s">
        <v>210</v>
      </c>
      <c r="B6" s="54"/>
      <c r="C6" s="14" t="n">
        <f aca="false">D1*31.75</f>
        <v>31.75</v>
      </c>
      <c r="D6" s="13" t="s">
        <v>55</v>
      </c>
      <c r="F6" s="54" t="s">
        <v>211</v>
      </c>
      <c r="G6" s="54"/>
      <c r="H6" s="14" t="n">
        <f aca="false">D1*1.04</f>
        <v>1.04</v>
      </c>
      <c r="I6" s="13" t="s">
        <v>65</v>
      </c>
      <c r="K6" s="54" t="s">
        <v>212</v>
      </c>
      <c r="L6" s="54"/>
      <c r="M6" s="14" t="n">
        <f aca="false">D1*2.08</f>
        <v>2.08</v>
      </c>
      <c r="N6" s="13" t="s">
        <v>65</v>
      </c>
    </row>
    <row r="7" customFormat="false" ht="15" hidden="false" customHeight="true" outlineLevel="0" collapsed="false">
      <c r="A7" s="54" t="s">
        <v>213</v>
      </c>
      <c r="B7" s="54"/>
      <c r="C7" s="14" t="n">
        <f aca="false">D1*85</f>
        <v>85</v>
      </c>
      <c r="D7" s="13" t="s">
        <v>55</v>
      </c>
      <c r="F7" s="54" t="s">
        <v>214</v>
      </c>
      <c r="G7" s="54"/>
      <c r="H7" s="14" t="n">
        <f aca="false">D1*0.25</f>
        <v>0.25</v>
      </c>
      <c r="I7" s="13" t="s">
        <v>208</v>
      </c>
      <c r="K7" s="54" t="s">
        <v>215</v>
      </c>
      <c r="L7" s="54"/>
      <c r="M7" s="14" t="n">
        <f aca="false">D1*2.08</f>
        <v>2.08</v>
      </c>
      <c r="N7" s="13" t="s">
        <v>65</v>
      </c>
    </row>
    <row r="8" customFormat="false" ht="15" hidden="false" customHeight="true" outlineLevel="0" collapsed="false">
      <c r="A8" s="54" t="s">
        <v>216</v>
      </c>
      <c r="B8" s="54"/>
      <c r="C8" s="14" t="n">
        <f aca="false">D1*67.65</f>
        <v>67.65</v>
      </c>
      <c r="D8" s="13" t="s">
        <v>55</v>
      </c>
      <c r="F8" s="54" t="s">
        <v>217</v>
      </c>
      <c r="G8" s="54"/>
      <c r="H8" s="14" t="n">
        <f aca="false">D1*40.26</f>
        <v>40.26</v>
      </c>
      <c r="I8" s="13" t="s">
        <v>55</v>
      </c>
      <c r="K8" s="54" t="s">
        <v>218</v>
      </c>
      <c r="L8" s="54"/>
      <c r="M8" s="14" t="n">
        <f aca="false">D1*0.52</f>
        <v>0.52</v>
      </c>
      <c r="N8" s="13" t="s">
        <v>65</v>
      </c>
    </row>
    <row r="9" customFormat="false" ht="15" hidden="false" customHeight="true" outlineLevel="0" collapsed="false">
      <c r="A9" s="54" t="s">
        <v>219</v>
      </c>
      <c r="B9" s="54"/>
      <c r="C9" s="14" t="n">
        <f aca="false">D1*78</f>
        <v>78</v>
      </c>
      <c r="D9" s="13" t="s">
        <v>55</v>
      </c>
      <c r="F9" s="54" t="s">
        <v>220</v>
      </c>
      <c r="G9" s="54"/>
      <c r="H9" s="14" t="n">
        <f aca="false">D1*14.18</f>
        <v>14.18</v>
      </c>
      <c r="I9" s="13" t="s">
        <v>55</v>
      </c>
      <c r="K9" s="54" t="s">
        <v>221</v>
      </c>
      <c r="L9" s="54"/>
      <c r="M9" s="14" t="n">
        <f aca="false">D1*2.77</f>
        <v>2.77</v>
      </c>
      <c r="N9" s="13" t="s">
        <v>222</v>
      </c>
    </row>
    <row r="10" customFormat="false" ht="15" hidden="false" customHeight="true" outlineLevel="0" collapsed="false">
      <c r="A10" s="54" t="s">
        <v>223</v>
      </c>
      <c r="B10" s="54"/>
      <c r="C10" s="14" t="n">
        <f aca="false">D1*5</f>
        <v>5</v>
      </c>
      <c r="D10" s="13" t="s">
        <v>208</v>
      </c>
      <c r="F10" s="54" t="s">
        <v>224</v>
      </c>
      <c r="G10" s="54"/>
      <c r="H10" s="14" t="n">
        <f aca="false">D1*0.5</f>
        <v>0.5</v>
      </c>
      <c r="I10" s="13" t="s">
        <v>225</v>
      </c>
      <c r="K10" s="54" t="s">
        <v>226</v>
      </c>
      <c r="L10" s="54"/>
      <c r="M10" s="14" t="n">
        <f aca="false">D1*1.56</f>
        <v>1.56</v>
      </c>
      <c r="N10" s="13" t="s">
        <v>65</v>
      </c>
    </row>
    <row r="11" customFormat="false" ht="15" hidden="false" customHeight="true" outlineLevel="0" collapsed="false">
      <c r="A11" s="54" t="s">
        <v>227</v>
      </c>
      <c r="B11" s="54"/>
      <c r="C11" s="14" t="n">
        <f aca="false">D1*47</f>
        <v>47</v>
      </c>
      <c r="D11" s="13" t="s">
        <v>55</v>
      </c>
      <c r="F11" s="54" t="s">
        <v>228</v>
      </c>
      <c r="G11" s="54"/>
      <c r="H11" s="14" t="n">
        <f aca="false">D1*40</f>
        <v>40</v>
      </c>
      <c r="I11" s="13" t="s">
        <v>55</v>
      </c>
      <c r="K11" s="54" t="s">
        <v>229</v>
      </c>
      <c r="L11" s="54"/>
      <c r="M11" s="14" t="n">
        <f aca="false">D1*2.77</f>
        <v>2.77</v>
      </c>
      <c r="N11" s="13" t="s">
        <v>222</v>
      </c>
    </row>
    <row r="12" customFormat="false" ht="15" hidden="false" customHeight="true" outlineLevel="0" collapsed="false">
      <c r="A12" s="54" t="s">
        <v>230</v>
      </c>
      <c r="B12" s="54"/>
      <c r="C12" s="14" t="n">
        <f aca="false">D1*64.68</f>
        <v>64.68</v>
      </c>
      <c r="D12" s="13" t="s">
        <v>55</v>
      </c>
      <c r="F12" s="54" t="s">
        <v>231</v>
      </c>
      <c r="G12" s="54"/>
      <c r="H12" s="14" t="n">
        <f aca="false">D1*14.18</f>
        <v>14.18</v>
      </c>
      <c r="I12" s="13" t="s">
        <v>55</v>
      </c>
      <c r="K12" s="54" t="s">
        <v>232</v>
      </c>
      <c r="L12" s="54"/>
      <c r="M12" s="14" t="n">
        <f aca="false">D1*5.55</f>
        <v>5.55</v>
      </c>
      <c r="N12" s="13" t="s">
        <v>222</v>
      </c>
    </row>
    <row r="13" customFormat="false" ht="15" hidden="false" customHeight="true" outlineLevel="0" collapsed="false">
      <c r="A13" s="54" t="s">
        <v>233</v>
      </c>
      <c r="B13" s="54"/>
      <c r="C13" s="14" t="n">
        <f aca="false">D1*42.75</f>
        <v>42.75</v>
      </c>
      <c r="D13" s="13" t="s">
        <v>55</v>
      </c>
      <c r="F13" s="54" t="s">
        <v>234</v>
      </c>
      <c r="G13" s="54"/>
      <c r="H13" s="14" t="n">
        <f aca="false">D1*14.18</f>
        <v>14.18</v>
      </c>
      <c r="I13" s="13" t="s">
        <v>55</v>
      </c>
      <c r="K13" s="54" t="s">
        <v>235</v>
      </c>
      <c r="L13" s="54"/>
      <c r="M13" s="14" t="n">
        <f aca="false">D1*2.08</f>
        <v>2.08</v>
      </c>
      <c r="N13" s="13" t="s">
        <v>65</v>
      </c>
    </row>
    <row r="14" customFormat="false" ht="15" hidden="false" customHeight="true" outlineLevel="0" collapsed="false">
      <c r="A14" s="54" t="s">
        <v>236</v>
      </c>
      <c r="B14" s="54"/>
      <c r="C14" s="14" t="n">
        <f aca="false">D1*51.48</f>
        <v>51.48</v>
      </c>
      <c r="D14" s="13" t="s">
        <v>55</v>
      </c>
      <c r="F14" s="54" t="s">
        <v>237</v>
      </c>
      <c r="G14" s="54"/>
      <c r="H14" s="14" t="n">
        <f aca="false">D1*14.18</f>
        <v>14.18</v>
      </c>
      <c r="I14" s="13" t="s">
        <v>55</v>
      </c>
      <c r="K14" s="54" t="s">
        <v>238</v>
      </c>
      <c r="L14" s="54"/>
      <c r="M14" s="14" t="n">
        <f aca="false">D1*2.08</f>
        <v>2.08</v>
      </c>
      <c r="N14" s="13" t="s">
        <v>222</v>
      </c>
    </row>
    <row r="15" customFormat="false" ht="15" hidden="false" customHeight="true" outlineLevel="0" collapsed="false">
      <c r="A15" s="54" t="s">
        <v>239</v>
      </c>
      <c r="B15" s="54"/>
      <c r="C15" s="14" t="n">
        <f aca="false">D1*42</f>
        <v>42</v>
      </c>
      <c r="D15" s="13" t="s">
        <v>55</v>
      </c>
      <c r="F15" s="54" t="s">
        <v>240</v>
      </c>
      <c r="G15" s="54"/>
      <c r="H15" s="14" t="n">
        <f aca="false">D1*2.54</f>
        <v>2.54</v>
      </c>
      <c r="I15" s="13" t="s">
        <v>241</v>
      </c>
      <c r="K15" s="54" t="s">
        <v>242</v>
      </c>
      <c r="L15" s="54"/>
      <c r="M15" s="14" t="n">
        <f aca="false">D1*2.77</f>
        <v>2.77</v>
      </c>
      <c r="N15" s="13" t="s">
        <v>222</v>
      </c>
    </row>
    <row r="16" customFormat="false" ht="15" hidden="false" customHeight="true" outlineLevel="0" collapsed="false">
      <c r="A16" s="54" t="s">
        <v>243</v>
      </c>
      <c r="B16" s="54"/>
      <c r="C16" s="14" t="n">
        <f aca="false">D1*63</f>
        <v>63</v>
      </c>
      <c r="D16" s="13" t="s">
        <v>55</v>
      </c>
      <c r="F16" s="54" t="s">
        <v>244</v>
      </c>
      <c r="G16" s="54"/>
      <c r="H16" s="14" t="n">
        <f aca="false">D1*5.55</f>
        <v>5.55</v>
      </c>
      <c r="I16" s="13" t="s">
        <v>222</v>
      </c>
      <c r="K16" s="54" t="s">
        <v>245</v>
      </c>
      <c r="L16" s="54"/>
      <c r="M16" s="14" t="n">
        <f aca="false">D1*1.04</f>
        <v>1.04</v>
      </c>
      <c r="N16" s="13" t="s">
        <v>65</v>
      </c>
    </row>
    <row r="17" customFormat="false" ht="15" hidden="false" customHeight="true" outlineLevel="0" collapsed="false">
      <c r="A17" s="54" t="s">
        <v>246</v>
      </c>
      <c r="B17" s="54"/>
      <c r="C17" s="14" t="n">
        <f aca="false">D1*0.33</f>
        <v>0.33</v>
      </c>
      <c r="D17" s="13" t="s">
        <v>247</v>
      </c>
      <c r="F17" s="54" t="s">
        <v>248</v>
      </c>
      <c r="G17" s="54"/>
      <c r="H17" s="14" t="n">
        <f aca="false">D1*0.25</f>
        <v>0.25</v>
      </c>
      <c r="I17" s="13" t="s">
        <v>208</v>
      </c>
      <c r="K17" s="54" t="s">
        <v>249</v>
      </c>
      <c r="L17" s="54"/>
      <c r="M17" s="14" t="n">
        <f aca="false">D1*2.77</f>
        <v>2.77</v>
      </c>
      <c r="N17" s="13" t="s">
        <v>222</v>
      </c>
    </row>
    <row r="18" customFormat="false" ht="15" hidden="false" customHeight="true" outlineLevel="0" collapsed="false">
      <c r="A18" s="54" t="s">
        <v>250</v>
      </c>
      <c r="B18" s="54"/>
      <c r="C18" s="14" t="n">
        <f aca="false">D1*51</f>
        <v>51</v>
      </c>
      <c r="D18" s="13" t="s">
        <v>55</v>
      </c>
      <c r="F18" s="54" t="s">
        <v>251</v>
      </c>
      <c r="G18" s="54"/>
      <c r="H18" s="14" t="n">
        <f aca="false">D1*5.6</f>
        <v>5.6</v>
      </c>
      <c r="I18" s="13" t="s">
        <v>55</v>
      </c>
      <c r="K18" s="54" t="s">
        <v>252</v>
      </c>
      <c r="L18" s="54"/>
      <c r="M18" s="14" t="n">
        <f aca="false">D1*1.56</f>
        <v>1.56</v>
      </c>
      <c r="N18" s="13" t="s">
        <v>65</v>
      </c>
    </row>
    <row r="19" customFormat="false" ht="15" hidden="false" customHeight="true" outlineLevel="0" collapsed="false">
      <c r="A19" s="69" t="s">
        <v>253</v>
      </c>
      <c r="B19" s="69"/>
      <c r="C19" s="69" t="s">
        <v>52</v>
      </c>
      <c r="D19" s="69"/>
      <c r="F19" s="54" t="s">
        <v>254</v>
      </c>
      <c r="G19" s="54"/>
      <c r="H19" s="14" t="n">
        <f aca="false">D1*0.25</f>
        <v>0.25</v>
      </c>
      <c r="I19" s="13" t="s">
        <v>208</v>
      </c>
      <c r="K19" s="69" t="s">
        <v>255</v>
      </c>
      <c r="L19" s="69"/>
      <c r="M19" s="69" t="s">
        <v>52</v>
      </c>
      <c r="N19" s="69"/>
    </row>
    <row r="20" customFormat="false" ht="15" hidden="false" customHeight="true" outlineLevel="0" collapsed="false">
      <c r="A20" s="54" t="s">
        <v>256</v>
      </c>
      <c r="B20" s="54"/>
      <c r="C20" s="14" t="n">
        <f aca="false">D1*0.33</f>
        <v>0.33</v>
      </c>
      <c r="D20" s="13" t="s">
        <v>257</v>
      </c>
      <c r="F20" s="54" t="s">
        <v>258</v>
      </c>
      <c r="G20" s="54"/>
      <c r="H20" s="14" t="n">
        <f aca="false">D1*0.25</f>
        <v>0.25</v>
      </c>
      <c r="I20" s="13" t="s">
        <v>208</v>
      </c>
      <c r="K20" s="54" t="s">
        <v>259</v>
      </c>
      <c r="L20" s="54"/>
      <c r="M20" s="14" t="n">
        <v>0.42</v>
      </c>
      <c r="N20" s="13" t="s">
        <v>260</v>
      </c>
    </row>
    <row r="21" customFormat="false" ht="15" hidden="false" customHeight="true" outlineLevel="0" collapsed="false">
      <c r="A21" s="54" t="s">
        <v>261</v>
      </c>
      <c r="B21" s="54"/>
      <c r="C21" s="14" t="n">
        <f aca="false">D1*23.75</f>
        <v>23.75</v>
      </c>
      <c r="D21" s="13" t="s">
        <v>55</v>
      </c>
      <c r="F21" s="54" t="s">
        <v>262</v>
      </c>
      <c r="G21" s="54"/>
      <c r="H21" s="14" t="n">
        <f aca="false">D1*2.08</f>
        <v>2.08</v>
      </c>
      <c r="I21" s="13" t="s">
        <v>263</v>
      </c>
      <c r="K21" s="54" t="s">
        <v>259</v>
      </c>
      <c r="L21" s="54"/>
      <c r="M21" s="14" t="n">
        <f aca="false">D1*236.59</f>
        <v>236.59</v>
      </c>
      <c r="N21" s="13" t="s">
        <v>114</v>
      </c>
    </row>
    <row r="22" customFormat="false" ht="15" hidden="false" customHeight="true" outlineLevel="0" collapsed="false">
      <c r="A22" s="54" t="s">
        <v>264</v>
      </c>
      <c r="B22" s="54"/>
      <c r="C22" s="14" t="n">
        <f aca="false">D1*5.55</f>
        <v>5.55</v>
      </c>
      <c r="D22" s="13" t="s">
        <v>222</v>
      </c>
      <c r="F22" s="54" t="s">
        <v>265</v>
      </c>
      <c r="G22" s="54"/>
      <c r="H22" s="14" t="n">
        <f aca="false">D1*14.18</f>
        <v>14.18</v>
      </c>
      <c r="I22" s="13" t="s">
        <v>55</v>
      </c>
      <c r="K22" s="54" t="s">
        <v>266</v>
      </c>
      <c r="L22" s="54"/>
      <c r="M22" s="14" t="n">
        <f aca="false">D1*1</f>
        <v>1</v>
      </c>
      <c r="N22" s="13" t="s">
        <v>267</v>
      </c>
    </row>
    <row r="23" customFormat="false" ht="15" hidden="false" customHeight="true" outlineLevel="0" collapsed="false">
      <c r="A23" s="54" t="s">
        <v>268</v>
      </c>
      <c r="B23" s="54"/>
      <c r="C23" s="14" t="n">
        <f aca="false">D1*2</f>
        <v>2</v>
      </c>
      <c r="D23" s="13" t="s">
        <v>208</v>
      </c>
      <c r="F23" s="54" t="s">
        <v>269</v>
      </c>
      <c r="G23" s="54"/>
      <c r="H23" s="14" t="n">
        <f aca="false">D1*79.86</f>
        <v>79.86</v>
      </c>
      <c r="I23" s="13" t="s">
        <v>55</v>
      </c>
      <c r="K23" s="54" t="s">
        <v>270</v>
      </c>
      <c r="L23" s="54"/>
      <c r="M23" s="14" t="n">
        <f aca="false">D1*0.21</f>
        <v>0.21</v>
      </c>
      <c r="N23" s="13" t="s">
        <v>260</v>
      </c>
    </row>
    <row r="24" customFormat="false" ht="15" hidden="false" customHeight="true" outlineLevel="0" collapsed="false">
      <c r="A24" s="54" t="s">
        <v>271</v>
      </c>
      <c r="B24" s="54"/>
      <c r="C24" s="14" t="n">
        <f aca="false">D1*0.75</f>
        <v>0.75</v>
      </c>
      <c r="D24" s="13" t="s">
        <v>208</v>
      </c>
      <c r="F24" s="54" t="s">
        <v>272</v>
      </c>
      <c r="G24" s="54"/>
      <c r="H24" s="14" t="n">
        <f aca="false">D1*0.25</f>
        <v>0.25</v>
      </c>
      <c r="I24" s="13" t="s">
        <v>208</v>
      </c>
      <c r="K24" s="54" t="s">
        <v>270</v>
      </c>
      <c r="L24" s="54"/>
      <c r="M24" s="14" t="n">
        <f aca="false">D1*118.29</f>
        <v>118.29</v>
      </c>
      <c r="N24" s="13" t="s">
        <v>114</v>
      </c>
    </row>
    <row r="25" customFormat="false" ht="15" hidden="false" customHeight="true" outlineLevel="0" collapsed="false">
      <c r="A25" s="54" t="s">
        <v>273</v>
      </c>
      <c r="B25" s="54"/>
      <c r="C25" s="14" t="n">
        <f aca="false">D1*82.5</f>
        <v>82.5</v>
      </c>
      <c r="D25" s="13" t="s">
        <v>55</v>
      </c>
      <c r="F25" s="54" t="s">
        <v>274</v>
      </c>
      <c r="G25" s="54"/>
      <c r="H25" s="14" t="n">
        <f aca="false">D1*40</f>
        <v>40</v>
      </c>
      <c r="I25" s="13" t="s">
        <v>55</v>
      </c>
      <c r="K25" s="69" t="s">
        <v>275</v>
      </c>
      <c r="L25" s="69"/>
      <c r="M25" s="69" t="s">
        <v>52</v>
      </c>
      <c r="N25" s="69"/>
    </row>
    <row r="26" customFormat="false" ht="15" hidden="false" customHeight="true" outlineLevel="0" collapsed="false">
      <c r="A26" s="54" t="s">
        <v>276</v>
      </c>
      <c r="B26" s="54"/>
      <c r="C26" s="14" t="n">
        <f aca="false">D1*3</f>
        <v>3</v>
      </c>
      <c r="D26" s="13" t="s">
        <v>208</v>
      </c>
      <c r="F26" s="54" t="s">
        <v>277</v>
      </c>
      <c r="G26" s="54"/>
      <c r="H26" s="14" t="n">
        <f aca="false">D1*0.5</f>
        <v>0.5</v>
      </c>
      <c r="I26" s="13" t="s">
        <v>278</v>
      </c>
      <c r="K26" s="54" t="s">
        <v>279</v>
      </c>
      <c r="L26" s="54"/>
      <c r="M26" s="14" t="n">
        <f aca="false">D1*14.18</f>
        <v>14.18</v>
      </c>
      <c r="N26" s="13" t="s">
        <v>55</v>
      </c>
    </row>
    <row r="27" customFormat="false" ht="15" hidden="false" customHeight="true" outlineLevel="0" collapsed="false">
      <c r="A27" s="54" t="s">
        <v>280</v>
      </c>
      <c r="B27" s="54"/>
      <c r="C27" s="14" t="n">
        <f aca="false">D1*54.45</f>
        <v>54.45</v>
      </c>
      <c r="D27" s="13" t="s">
        <v>55</v>
      </c>
      <c r="F27" s="54" t="s">
        <v>281</v>
      </c>
      <c r="G27" s="54"/>
      <c r="H27" s="14" t="n">
        <f aca="false">D1*35</f>
        <v>35</v>
      </c>
      <c r="I27" s="13" t="s">
        <v>55</v>
      </c>
      <c r="K27" s="54" t="s">
        <v>282</v>
      </c>
      <c r="L27" s="54"/>
      <c r="M27" s="14" t="n">
        <f aca="false">D1*14.18</f>
        <v>14.18</v>
      </c>
      <c r="N27" s="13" t="s">
        <v>55</v>
      </c>
    </row>
    <row r="28" customFormat="false" ht="15" hidden="false" customHeight="true" outlineLevel="0" collapsed="false">
      <c r="A28" s="54" t="s">
        <v>283</v>
      </c>
      <c r="B28" s="54"/>
      <c r="C28" s="14" t="n">
        <f aca="false">D1*92.4</f>
        <v>92.4</v>
      </c>
      <c r="D28" s="13" t="s">
        <v>55</v>
      </c>
      <c r="F28" s="54" t="s">
        <v>284</v>
      </c>
      <c r="G28" s="54"/>
      <c r="H28" s="14" t="n">
        <f aca="false">D1*0.5</f>
        <v>0.5</v>
      </c>
      <c r="I28" s="13" t="s">
        <v>285</v>
      </c>
      <c r="K28" s="54" t="s">
        <v>286</v>
      </c>
      <c r="L28" s="54"/>
      <c r="M28" s="14" t="n">
        <f aca="false">D1*1.5</f>
        <v>1.5</v>
      </c>
      <c r="N28" s="13" t="s">
        <v>208</v>
      </c>
    </row>
    <row r="29" customFormat="false" ht="15" hidden="false" customHeight="true" outlineLevel="0" collapsed="false">
      <c r="A29" s="54" t="s">
        <v>287</v>
      </c>
      <c r="B29" s="54"/>
      <c r="C29" s="14" t="n">
        <f aca="false">D1*2</f>
        <v>2</v>
      </c>
      <c r="D29" s="13" t="s">
        <v>208</v>
      </c>
      <c r="F29" s="54" t="s">
        <v>288</v>
      </c>
      <c r="G29" s="54"/>
      <c r="H29" s="14" t="n">
        <f aca="false">D1*0.25</f>
        <v>0.25</v>
      </c>
      <c r="I29" s="13" t="s">
        <v>208</v>
      </c>
      <c r="K29" s="54" t="s">
        <v>289</v>
      </c>
      <c r="L29" s="54"/>
      <c r="M29" s="14" t="n">
        <f aca="false">D1*36</f>
        <v>36</v>
      </c>
      <c r="N29" s="13" t="s">
        <v>55</v>
      </c>
    </row>
    <row r="30" customFormat="false" ht="15" hidden="false" customHeight="true" outlineLevel="0" collapsed="false">
      <c r="A30" s="54" t="s">
        <v>290</v>
      </c>
      <c r="B30" s="54"/>
      <c r="C30" s="14" t="n">
        <f aca="false">D1*1.04</f>
        <v>1.04</v>
      </c>
      <c r="D30" s="13" t="s">
        <v>65</v>
      </c>
      <c r="F30" s="54" t="s">
        <v>291</v>
      </c>
      <c r="G30" s="54"/>
      <c r="H30" s="14" t="n">
        <f aca="false">D1*22</f>
        <v>22</v>
      </c>
      <c r="I30" s="13" t="s">
        <v>55</v>
      </c>
      <c r="K30" s="54" t="s">
        <v>282</v>
      </c>
      <c r="L30" s="54"/>
      <c r="M30" s="14" t="n">
        <f aca="false">D1*113.5</f>
        <v>113.5</v>
      </c>
      <c r="N30" s="13" t="s">
        <v>55</v>
      </c>
    </row>
    <row r="31" customFormat="false" ht="15" hidden="false" customHeight="true" outlineLevel="0" collapsed="false">
      <c r="A31" s="69" t="s">
        <v>292</v>
      </c>
      <c r="B31" s="69"/>
      <c r="C31" s="69" t="s">
        <v>52</v>
      </c>
      <c r="D31" s="69"/>
      <c r="F31" s="54" t="s">
        <v>293</v>
      </c>
      <c r="G31" s="54"/>
      <c r="H31" s="14" t="n">
        <f aca="false">D1*3.12</f>
        <v>3.12</v>
      </c>
      <c r="I31" s="13" t="s">
        <v>65</v>
      </c>
      <c r="K31" s="54" t="s">
        <v>294</v>
      </c>
      <c r="L31" s="54"/>
      <c r="M31" s="14" t="n">
        <f aca="false">D1*14.18</f>
        <v>14.18</v>
      </c>
      <c r="N31" s="13" t="s">
        <v>55</v>
      </c>
    </row>
    <row r="32" customFormat="false" ht="15" hidden="false" customHeight="true" outlineLevel="0" collapsed="false">
      <c r="A32" s="54" t="s">
        <v>295</v>
      </c>
      <c r="B32" s="54"/>
      <c r="C32" s="14" t="n">
        <f aca="false">D1*77.94</f>
        <v>77.94</v>
      </c>
      <c r="D32" s="13" t="s">
        <v>114</v>
      </c>
      <c r="F32" s="54" t="s">
        <v>296</v>
      </c>
      <c r="G32" s="54"/>
      <c r="H32" s="14" t="n">
        <f aca="false">D1*1</f>
        <v>1</v>
      </c>
      <c r="I32" s="13" t="s">
        <v>208</v>
      </c>
      <c r="K32" s="54" t="s">
        <v>297</v>
      </c>
      <c r="L32" s="54"/>
      <c r="M32" s="14" t="n">
        <f aca="false">D1*14.18</f>
        <v>14.18</v>
      </c>
      <c r="N32" s="13" t="s">
        <v>55</v>
      </c>
    </row>
    <row r="33" customFormat="false" ht="15" hidden="false" customHeight="true" outlineLevel="0" collapsed="false">
      <c r="A33" s="54" t="s">
        <v>298</v>
      </c>
      <c r="B33" s="54"/>
      <c r="C33" s="14" t="n">
        <f aca="false">D1*59.11</f>
        <v>59.11</v>
      </c>
      <c r="D33" s="13" t="s">
        <v>114</v>
      </c>
      <c r="F33" s="54" t="s">
        <v>299</v>
      </c>
      <c r="G33" s="54"/>
      <c r="H33" s="14" t="n">
        <f aca="false">D1*0.25</f>
        <v>0.25</v>
      </c>
      <c r="I33" s="13" t="s">
        <v>208</v>
      </c>
      <c r="K33" s="54" t="s">
        <v>300</v>
      </c>
      <c r="L33" s="54"/>
      <c r="M33" s="14" t="n">
        <f aca="false">D1*4</f>
        <v>4</v>
      </c>
      <c r="N33" s="13" t="s">
        <v>208</v>
      </c>
    </row>
    <row r="34" customFormat="false" ht="15" hidden="false" customHeight="true" outlineLevel="0" collapsed="false">
      <c r="A34" s="54" t="s">
        <v>301</v>
      </c>
      <c r="B34" s="54"/>
      <c r="C34" s="14" t="n">
        <f aca="false">D1*59.11</f>
        <v>59.11</v>
      </c>
      <c r="D34" s="13" t="s">
        <v>114</v>
      </c>
      <c r="F34" s="54" t="s">
        <v>302</v>
      </c>
      <c r="G34" s="54"/>
      <c r="H34" s="14" t="n">
        <f aca="false">D1*1</f>
        <v>1</v>
      </c>
      <c r="I34" s="13" t="s">
        <v>208</v>
      </c>
      <c r="K34" s="54" t="s">
        <v>303</v>
      </c>
      <c r="L34" s="54"/>
      <c r="M34" s="14" t="n">
        <f aca="false">D1*20</f>
        <v>20</v>
      </c>
      <c r="N34" s="13" t="s">
        <v>55</v>
      </c>
    </row>
    <row r="35" customFormat="false" ht="15" hidden="false" customHeight="true" outlineLevel="0" collapsed="false">
      <c r="A35" s="54" t="s">
        <v>304</v>
      </c>
      <c r="B35" s="54"/>
      <c r="C35" s="14" t="n">
        <f aca="false">D1*58.96</f>
        <v>58.96</v>
      </c>
      <c r="D35" s="13" t="s">
        <v>114</v>
      </c>
      <c r="F35" s="54" t="s">
        <v>305</v>
      </c>
      <c r="G35" s="54"/>
      <c r="H35" s="14" t="n">
        <f aca="false">D1*1</f>
        <v>1</v>
      </c>
      <c r="I35" s="13" t="s">
        <v>306</v>
      </c>
    </row>
    <row r="36" customFormat="false" ht="15" hidden="false" customHeight="true" outlineLevel="0" collapsed="false">
      <c r="A36" s="54" t="s">
        <v>307</v>
      </c>
      <c r="B36" s="54"/>
      <c r="C36" s="14" t="n">
        <f aca="false">D1*89.06</f>
        <v>89.06</v>
      </c>
      <c r="D36" s="13" t="s">
        <v>114</v>
      </c>
      <c r="F36" s="54" t="s">
        <v>297</v>
      </c>
      <c r="G36" s="54"/>
      <c r="H36" s="14" t="n">
        <f aca="false">D1*0.5</f>
        <v>0.5</v>
      </c>
      <c r="I36" s="13" t="s">
        <v>306</v>
      </c>
    </row>
    <row r="37" customFormat="false" ht="15" hidden="false" customHeight="true" outlineLevel="0" collapsed="false">
      <c r="A37" s="54" t="s">
        <v>308</v>
      </c>
      <c r="B37" s="54"/>
      <c r="C37" s="14" t="n">
        <f aca="false">D1*78.17</f>
        <v>78.17</v>
      </c>
      <c r="D37" s="13" t="s">
        <v>114</v>
      </c>
      <c r="F37" s="54" t="s">
        <v>309</v>
      </c>
      <c r="G37" s="54"/>
      <c r="H37" s="14" t="n">
        <f aca="false">D1*0.5</f>
        <v>0.5</v>
      </c>
      <c r="I37" s="13" t="s">
        <v>208</v>
      </c>
    </row>
    <row r="38" customFormat="false" ht="15" hidden="false" customHeight="true" outlineLevel="0" collapsed="false">
      <c r="A38" s="54" t="s">
        <v>310</v>
      </c>
      <c r="B38" s="54"/>
      <c r="C38" s="14" t="n">
        <f aca="false">D1*88.57</f>
        <v>88.57</v>
      </c>
      <c r="D38" s="13" t="s">
        <v>114</v>
      </c>
      <c r="F38" s="63"/>
      <c r="G38" s="63"/>
      <c r="H38" s="64"/>
      <c r="I38" s="65"/>
    </row>
    <row r="39" customFormat="false" ht="15" hidden="false" customHeight="true" outlineLevel="0" collapsed="false">
      <c r="A39" s="54" t="s">
        <v>311</v>
      </c>
      <c r="B39" s="54"/>
      <c r="C39" s="14" t="n">
        <f aca="false">D1*58.96</f>
        <v>58.96</v>
      </c>
      <c r="D39" s="13" t="s">
        <v>114</v>
      </c>
    </row>
    <row r="40" customFormat="false" ht="15" hidden="false" customHeight="true" outlineLevel="0" collapsed="false">
      <c r="A40" s="54" t="s">
        <v>312</v>
      </c>
      <c r="B40" s="54"/>
      <c r="C40" s="14" t="n">
        <f aca="false">D1*176.94</f>
        <v>176.94</v>
      </c>
      <c r="D40" s="13" t="s">
        <v>114</v>
      </c>
    </row>
    <row r="65536" customFormat="false" ht="15" hidden="false" customHeight="true" outlineLevel="0" collapsed="false"/>
  </sheetData>
  <mergeCells count="112">
    <mergeCell ref="A1:C1"/>
    <mergeCell ref="A3:C3"/>
    <mergeCell ref="A4:B4"/>
    <mergeCell ref="C4:D4"/>
    <mergeCell ref="F4:G4"/>
    <mergeCell ref="H4:I4"/>
    <mergeCell ref="K4:L4"/>
    <mergeCell ref="M4:N4"/>
    <mergeCell ref="A5:B5"/>
    <mergeCell ref="F5:G5"/>
    <mergeCell ref="K5:L5"/>
    <mergeCell ref="A6:B6"/>
    <mergeCell ref="F6:G6"/>
    <mergeCell ref="K6:L6"/>
    <mergeCell ref="A7:B7"/>
    <mergeCell ref="F7:G7"/>
    <mergeCell ref="K7:L7"/>
    <mergeCell ref="A8:B8"/>
    <mergeCell ref="F8:G8"/>
    <mergeCell ref="K8:L8"/>
    <mergeCell ref="A9:B9"/>
    <mergeCell ref="F9:G9"/>
    <mergeCell ref="K9:L9"/>
    <mergeCell ref="A10:B10"/>
    <mergeCell ref="F10:G10"/>
    <mergeCell ref="K10:L10"/>
    <mergeCell ref="A11:B11"/>
    <mergeCell ref="F11:G11"/>
    <mergeCell ref="K11:L11"/>
    <mergeCell ref="A12:B12"/>
    <mergeCell ref="F12:G12"/>
    <mergeCell ref="K12:L12"/>
    <mergeCell ref="A13:B13"/>
    <mergeCell ref="F13:G13"/>
    <mergeCell ref="K13:L13"/>
    <mergeCell ref="A14:B14"/>
    <mergeCell ref="F14:G14"/>
    <mergeCell ref="K14:L14"/>
    <mergeCell ref="A15:B15"/>
    <mergeCell ref="F15:G15"/>
    <mergeCell ref="K15:L15"/>
    <mergeCell ref="A16:B16"/>
    <mergeCell ref="F16:G16"/>
    <mergeCell ref="K16:L16"/>
    <mergeCell ref="A17:B17"/>
    <mergeCell ref="F17:G17"/>
    <mergeCell ref="K17:L17"/>
    <mergeCell ref="A18:B18"/>
    <mergeCell ref="F18:G18"/>
    <mergeCell ref="K18:L18"/>
    <mergeCell ref="A19:B19"/>
    <mergeCell ref="C19:D19"/>
    <mergeCell ref="F19:G19"/>
    <mergeCell ref="K19:L19"/>
    <mergeCell ref="M19:N19"/>
    <mergeCell ref="A20:B20"/>
    <mergeCell ref="F20:G20"/>
    <mergeCell ref="K20:L20"/>
    <mergeCell ref="A21:B21"/>
    <mergeCell ref="F21:G21"/>
    <mergeCell ref="K21:L21"/>
    <mergeCell ref="A22:B22"/>
    <mergeCell ref="F22:G22"/>
    <mergeCell ref="K22:L22"/>
    <mergeCell ref="A23:B23"/>
    <mergeCell ref="F23:G23"/>
    <mergeCell ref="K23:L23"/>
    <mergeCell ref="A24:B24"/>
    <mergeCell ref="F24:G24"/>
    <mergeCell ref="K24:L24"/>
    <mergeCell ref="A25:B25"/>
    <mergeCell ref="F25:G25"/>
    <mergeCell ref="K25:L25"/>
    <mergeCell ref="M25:N25"/>
    <mergeCell ref="A26:B26"/>
    <mergeCell ref="F26:G26"/>
    <mergeCell ref="K26:L26"/>
    <mergeCell ref="A27:B27"/>
    <mergeCell ref="F27:G27"/>
    <mergeCell ref="K27:L27"/>
    <mergeCell ref="A28:B28"/>
    <mergeCell ref="F28:G28"/>
    <mergeCell ref="K28:L28"/>
    <mergeCell ref="A29:B29"/>
    <mergeCell ref="F29:G29"/>
    <mergeCell ref="K29:L29"/>
    <mergeCell ref="A30:B30"/>
    <mergeCell ref="F30:G30"/>
    <mergeCell ref="K30:L30"/>
    <mergeCell ref="A31:B31"/>
    <mergeCell ref="C31:D31"/>
    <mergeCell ref="F31:G31"/>
    <mergeCell ref="K31:L31"/>
    <mergeCell ref="A32:B32"/>
    <mergeCell ref="F32:G32"/>
    <mergeCell ref="K32:L32"/>
    <mergeCell ref="A33:B33"/>
    <mergeCell ref="F33:G33"/>
    <mergeCell ref="K33:L33"/>
    <mergeCell ref="A34:B34"/>
    <mergeCell ref="F34:G34"/>
    <mergeCell ref="K34:L34"/>
    <mergeCell ref="A35:B35"/>
    <mergeCell ref="F35:G35"/>
    <mergeCell ref="A36:B36"/>
    <mergeCell ref="F36:G36"/>
    <mergeCell ref="A37:B37"/>
    <mergeCell ref="F37:G37"/>
    <mergeCell ref="A38:B38"/>
    <mergeCell ref="F38:G38"/>
    <mergeCell ref="A39:B39"/>
    <mergeCell ref="A40:B4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2335477</TotalTime>
  <Application>LibreOffice/4.3.3.2$Linux_X86_64 LibreOffice_project/430m0$Build-2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2007-07-09T01:43:25Z</dcterms:created>
  <dc:creator>George Mounce</dc:creator>
  <dc:language>fr-BE</dc:language>
  <cp:lastModifiedBy>ouanessa </cp:lastModifiedBy>
  <cp:lastPrinted>2007-07-30T15:33:41Z</cp:lastPrinted>
  <dcterms:modified xsi:type="dcterms:W3CDTF">2017-10-09T23:53:52Z</dcterms:modified>
  <cp:revision>9</cp:revision>
</cp:coreProperties>
</file>